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9345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'Scoresheet'!$A$1:$IL$79</definedName>
    <definedName name="_xlnm.Print_Titles" localSheetId="0">'Scoresheet'!$A:$G,'Scoresheet'!$1:$2</definedName>
    <definedName name="Z_1229FF16_6ED5_4DBA_B9FE_D3EE84024C57_.wvu.PrintArea" localSheetId="0" hidden="1">'Scoresheet'!$A$1:$IK$41</definedName>
    <definedName name="Z_1229FF16_6ED5_4DBA_B9FE_D3EE84024C57_.wvu.PrintTitles" localSheetId="0" hidden="1">'Scoresheet'!$A:$G,'Scoresheet'!$1:$2</definedName>
  </definedNames>
  <calcPr fullCalcOnLoad="1" fullPrecision="0"/>
</workbook>
</file>

<file path=xl/sharedStrings.xml><?xml version="1.0" encoding="utf-8"?>
<sst xmlns="http://schemas.openxmlformats.org/spreadsheetml/2006/main" count="550" uniqueCount="178">
  <si>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</si>
  <si>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</si>
  <si>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</si>
  <si>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</si>
  <si>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</si>
  <si>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</si>
  <si>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</si>
  <si>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</si>
  <si>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</si>
  <si>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</si>
  <si>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</si>
  <si>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</si>
  <si>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</si>
  <si>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</si>
  <si>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</si>
  <si>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</si>
  <si>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</si>
  <si>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</si>
  <si>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</si>
  <si>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</si>
  <si>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</si>
  <si>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</si>
  <si>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</si>
  <si>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</si>
  <si>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</si>
  <si>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</si>
  <si>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</si>
  <si>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</si>
  <si>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</si>
  <si>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</si>
  <si>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</si>
  <si>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</si>
  <si>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</si>
  <si>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</si>
  <si>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</si>
  <si>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</si>
  <si>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</si>
  <si>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</si>
  <si>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</si>
  <si>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</si>
  <si>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</si>
  <si>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</si>
  <si>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</si>
  <si>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</si>
  <si>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</si>
  <si>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</si>
  <si>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</si>
  <si>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</si>
  <si>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</si>
  <si>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</si>
  <si>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</si>
  <si>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</si>
  <si>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</si>
  <si>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</si>
  <si>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</si>
  <si>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</si>
  <si>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</si>
  <si>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</si>
  <si>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</si>
  <si>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</si>
  <si>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</si>
  <si>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</si>
  <si>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</si>
  <si>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</si>
  <si>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</si>
  <si>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</si>
  <si>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</si>
  <si>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</si>
  <si>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</si>
  <si>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</si>
  <si>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</si>
  <si>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</si>
  <si>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</si>
  <si>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</si>
  <si>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</si>
  <si>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</si>
  <si>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</si>
  <si>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</si>
  <si>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</si>
  <si>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</si>
  <si>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</si>
  <si>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</si>
  <si>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</si>
  <si>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</si>
  <si>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</si>
  <si>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</si>
  <si>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</si>
  <si>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C
C
C
S
C</t>
  </si>
  <si>
    <t>Place</t>
  </si>
  <si>
    <t>UN</t>
  </si>
  <si>
    <t>DNF</t>
  </si>
  <si>
    <t>Match Totals</t>
  </si>
  <si>
    <t>Stage 4</t>
  </si>
  <si>
    <t>Brad M</t>
  </si>
  <si>
    <t>Mark B</t>
  </si>
  <si>
    <t>Dan F</t>
  </si>
  <si>
    <t>Jim K</t>
  </si>
  <si>
    <t>Jenna G</t>
  </si>
  <si>
    <t>Bryan K</t>
  </si>
  <si>
    <t>Lee B</t>
  </si>
  <si>
    <t>Eric S</t>
  </si>
  <si>
    <t>Dennis M</t>
  </si>
  <si>
    <t>OUT</t>
  </si>
  <si>
    <t>Neil S</t>
  </si>
  <si>
    <t>Kyle W</t>
  </si>
  <si>
    <t>Jason K</t>
  </si>
  <si>
    <t>Michael M</t>
  </si>
  <si>
    <t>Aaron Z</t>
  </si>
  <si>
    <t>John G</t>
  </si>
  <si>
    <t>Larry G</t>
  </si>
  <si>
    <t>Gene E</t>
  </si>
  <si>
    <t>Mark M</t>
  </si>
  <si>
    <t>Jay K</t>
  </si>
  <si>
    <t>Jared R</t>
  </si>
  <si>
    <t>Martin S</t>
  </si>
  <si>
    <t>CCCSC</t>
  </si>
  <si>
    <t>Tom Y</t>
  </si>
  <si>
    <t>Terry G</t>
  </si>
  <si>
    <t>5</t>
  </si>
  <si>
    <t>Michael Ma</t>
  </si>
  <si>
    <t>Steven M</t>
  </si>
  <si>
    <t>Matt G</t>
  </si>
  <si>
    <t>Tim L</t>
  </si>
  <si>
    <t>Robin H</t>
  </si>
  <si>
    <t>Jim M</t>
  </si>
  <si>
    <t>James B</t>
  </si>
  <si>
    <t>1</t>
  </si>
  <si>
    <t>John D</t>
  </si>
  <si>
    <t>Ray N</t>
  </si>
  <si>
    <t>Stewart G</t>
  </si>
  <si>
    <t>David H</t>
  </si>
  <si>
    <t>Brian C</t>
  </si>
  <si>
    <t>Robert B</t>
  </si>
  <si>
    <t>Mike K</t>
  </si>
  <si>
    <t>Mike C</t>
  </si>
  <si>
    <t>Thomas B</t>
  </si>
  <si>
    <t>3</t>
  </si>
  <si>
    <t>7</t>
  </si>
  <si>
    <t>CCCSC Sum: 1-Member, 2-Setup, 4-SO, 8-CoF</t>
  </si>
  <si>
    <t>15</t>
  </si>
  <si>
    <t>Mick M</t>
  </si>
  <si>
    <t>Clear Creek  Match
09 October 2010</t>
  </si>
  <si>
    <t>Stage 1
Maniacs In Motion</t>
  </si>
  <si>
    <t>Stage 2
Count Your Blessings</t>
  </si>
  <si>
    <t>Stage 3
They Want To Eat Your Brains</t>
  </si>
  <si>
    <t>Stage 4
A Herd. No, A Flock. No, A Gaggle Of Vampire Bats.</t>
  </si>
  <si>
    <t>Tomas P</t>
  </si>
  <si>
    <t>Nick S-M</t>
  </si>
  <si>
    <t>Sean K</t>
  </si>
  <si>
    <t>Jesse J</t>
  </si>
  <si>
    <t>Doug B</t>
  </si>
  <si>
    <t>Brent J</t>
  </si>
  <si>
    <t>Mike B</t>
  </si>
  <si>
    <t>Robert H</t>
  </si>
  <si>
    <t>David A</t>
  </si>
  <si>
    <t>Tuan T</t>
  </si>
  <si>
    <t>Will F</t>
  </si>
  <si>
    <t>Dave M</t>
  </si>
  <si>
    <t>Doug W</t>
  </si>
  <si>
    <t>Ray O</t>
  </si>
  <si>
    <t>Warren W</t>
  </si>
  <si>
    <t>Josh M</t>
  </si>
  <si>
    <t>Brian L</t>
  </si>
  <si>
    <t>Roger S</t>
  </si>
  <si>
    <t>Ian B</t>
  </si>
  <si>
    <t>Soda D</t>
  </si>
  <si>
    <t>Jeffrey M</t>
  </si>
  <si>
    <t>Susan M</t>
  </si>
  <si>
    <t>Derek K</t>
  </si>
  <si>
    <t>Samantha M</t>
  </si>
  <si>
    <t>David B</t>
  </si>
  <si>
    <t>Casey G</t>
  </si>
  <si>
    <t>Jason C</t>
  </si>
  <si>
    <t>Chris F</t>
  </si>
  <si>
    <t>Darrel L</t>
  </si>
  <si>
    <t>Terence L</t>
  </si>
  <si>
    <t>Christopher M</t>
  </si>
  <si>
    <t>Regis 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</si>
</sst>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ck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0" borderId="14" xfId="0" applyNumberFormat="1" applyFont="1" applyFill="1" applyBorder="1" applyAlignment="1" applyProtection="1">
      <alignment horizontal="center" wrapText="1"/>
      <protection/>
    </xf>
    <xf numFmtId="49" fontId="6" fillId="20" borderId="15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1" fontId="1" fillId="0" borderId="26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28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2" fontId="0" fillId="0" borderId="29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1" fillId="0" borderId="22" xfId="0" applyNumberFormat="1" applyFont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 applyProtection="1">
      <alignment horizontal="center" vertical="center"/>
      <protection/>
    </xf>
    <xf numFmtId="49" fontId="0" fillId="20" borderId="16" xfId="0" applyNumberFormat="1" applyFill="1" applyBorder="1" applyAlignment="1" applyProtection="1">
      <alignment horizontal="left" vertical="center"/>
      <protection locked="0"/>
    </xf>
    <xf numFmtId="49" fontId="0" fillId="20" borderId="16" xfId="0" applyNumberFormat="1" applyFill="1" applyBorder="1" applyAlignment="1" applyProtection="1">
      <alignment horizontal="center" vertical="center"/>
      <protection locked="0"/>
    </xf>
    <xf numFmtId="1" fontId="1" fillId="20" borderId="19" xfId="0" applyNumberFormat="1" applyFont="1" applyFill="1" applyBorder="1" applyAlignment="1" applyProtection="1">
      <alignment horizontal="center" vertical="center"/>
      <protection/>
    </xf>
    <xf numFmtId="1" fontId="1" fillId="20" borderId="16" xfId="0" applyNumberFormat="1" applyFont="1" applyFill="1" applyBorder="1" applyAlignment="1" applyProtection="1">
      <alignment horizontal="center" vertical="center"/>
      <protection/>
    </xf>
    <xf numFmtId="1" fontId="5" fillId="20" borderId="17" xfId="0" applyNumberFormat="1" applyFont="1" applyFill="1" applyBorder="1" applyAlignment="1" applyProtection="1">
      <alignment horizontal="center" vertical="center"/>
      <protection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16" xfId="0" applyNumberFormat="1" applyFill="1" applyBorder="1" applyAlignment="1" applyProtection="1">
      <alignment horizontal="right" vertical="center"/>
      <protection/>
    </xf>
    <xf numFmtId="2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16" xfId="0" applyNumberFormat="1" applyFill="1" applyBorder="1" applyAlignment="1" applyProtection="1">
      <alignment horizontal="right" vertical="center"/>
      <protection locked="0"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165" fontId="0" fillId="20" borderId="16" xfId="0" applyNumberFormat="1" applyFill="1" applyBorder="1" applyAlignment="1" applyProtection="1">
      <alignment horizontal="right" vertical="center"/>
      <protection/>
    </xf>
    <xf numFmtId="1" fontId="5" fillId="20" borderId="16" xfId="0" applyNumberFormat="1" applyFont="1" applyFill="1" applyBorder="1" applyAlignment="1" applyProtection="1">
      <alignment horizontal="center" vertical="center"/>
      <protection/>
    </xf>
    <xf numFmtId="1" fontId="1" fillId="0" borderId="29" xfId="0" applyNumberFormat="1" applyFont="1" applyBorder="1" applyAlignment="1" applyProtection="1">
      <alignment horizontal="center" vertical="center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49" fontId="2" fillId="20" borderId="32" xfId="0" applyNumberFormat="1" applyFont="1" applyFill="1" applyBorder="1" applyAlignment="1" applyProtection="1">
      <alignment horizontal="center" wrapText="1"/>
      <protection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/>
    </xf>
    <xf numFmtId="1" fontId="0" fillId="0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9" xfId="0" applyNumberFormat="1" applyFill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1" fontId="0" fillId="0" borderId="24" xfId="0" applyNumberFormat="1" applyBorder="1" applyAlignment="1" applyProtection="1">
      <alignment horizontal="righ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49" fontId="2" fillId="20" borderId="38" xfId="0" applyNumberFormat="1" applyFont="1" applyFill="1" applyBorder="1" applyAlignment="1" applyProtection="1">
      <alignment horizontal="center" wrapText="1"/>
      <protection/>
    </xf>
    <xf numFmtId="49" fontId="2" fillId="20" borderId="39" xfId="0" applyNumberFormat="1" applyFont="1" applyFill="1" applyBorder="1" applyAlignment="1" applyProtection="1">
      <alignment horizontal="center" wrapText="1"/>
      <protection/>
    </xf>
    <xf numFmtId="0" fontId="8" fillId="20" borderId="39" xfId="0" applyNumberFormat="1" applyFont="1" applyFill="1" applyBorder="1" applyAlignment="1" applyProtection="1">
      <alignment horizontal="center" wrapText="1"/>
      <protection/>
    </xf>
    <xf numFmtId="49" fontId="2" fillId="20" borderId="40" xfId="0" applyNumberFormat="1" applyFont="1" applyFill="1" applyBorder="1" applyAlignment="1" applyProtection="1">
      <alignment horizontal="center" wrapText="1"/>
      <protection/>
    </xf>
    <xf numFmtId="49" fontId="6" fillId="2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43" xfId="0" applyNumberFormat="1" applyFont="1" applyFill="1" applyBorder="1" applyAlignment="1" applyProtection="1">
      <alignment horizontal="center" vertical="center" textRotation="180"/>
      <protection/>
    </xf>
    <xf numFmtId="49" fontId="6" fillId="20" borderId="40" xfId="0" applyNumberFormat="1" applyFont="1" applyFill="1" applyBorder="1" applyAlignment="1" applyProtection="1">
      <alignment horizontal="center" vertical="center" textRotation="180"/>
      <protection/>
    </xf>
    <xf numFmtId="49" fontId="2" fillId="20" borderId="44" xfId="0" applyNumberFormat="1" applyFont="1" applyFill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49" fontId="0" fillId="20" borderId="34" xfId="0" applyNumberFormat="1" applyFill="1" applyBorder="1" applyAlignment="1" applyProtection="1">
      <alignment horizontal="center" vertical="center"/>
      <protection locked="0"/>
    </xf>
    <xf numFmtId="2" fontId="0" fillId="20" borderId="19" xfId="0" applyNumberFormat="1" applyFill="1" applyBorder="1" applyAlignment="1" applyProtection="1">
      <alignment horizontal="right" vertical="center"/>
      <protection/>
    </xf>
    <xf numFmtId="1" fontId="0" fillId="20" borderId="24" xfId="0" applyNumberFormat="1" applyFill="1" applyBorder="1" applyAlignment="1" applyProtection="1">
      <alignment horizontal="right" vertical="center"/>
      <protection locked="0"/>
    </xf>
    <xf numFmtId="2" fontId="2" fillId="20" borderId="34" xfId="0" applyNumberFormat="1" applyFont="1" applyFill="1" applyBorder="1" applyAlignment="1" applyProtection="1">
      <alignment horizontal="right" vertical="center"/>
      <protection/>
    </xf>
    <xf numFmtId="0" fontId="0" fillId="20" borderId="16" xfId="0" applyFill="1" applyBorder="1" applyAlignment="1">
      <alignment/>
    </xf>
    <xf numFmtId="2" fontId="0" fillId="20" borderId="29" xfId="0" applyNumberFormat="1" applyFill="1" applyBorder="1" applyAlignment="1" applyProtection="1">
      <alignment horizontal="right" vertical="center"/>
      <protection/>
    </xf>
    <xf numFmtId="1" fontId="0" fillId="20" borderId="26" xfId="0" applyNumberFormat="1" applyFill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2" fontId="2" fillId="20" borderId="25" xfId="0" applyNumberFormat="1" applyFont="1" applyFill="1" applyBorder="1" applyAlignment="1" applyProtection="1">
      <alignment horizontal="right" vertical="center"/>
      <protection/>
    </xf>
    <xf numFmtId="2" fontId="0" fillId="20" borderId="26" xfId="0" applyNumberFormat="1" applyFill="1" applyBorder="1" applyAlignment="1" applyProtection="1">
      <alignment horizontal="right" vertical="center"/>
      <protection/>
    </xf>
    <xf numFmtId="165" fontId="0" fillId="20" borderId="26" xfId="0" applyNumberFormat="1" applyFill="1" applyBorder="1" applyAlignment="1" applyProtection="1">
      <alignment horizontal="right" vertical="center"/>
      <protection/>
    </xf>
    <xf numFmtId="1" fontId="0" fillId="20" borderId="30" xfId="0" applyNumberFormat="1" applyFill="1" applyBorder="1" applyAlignment="1" applyProtection="1">
      <alignment horizontal="right" vertical="center"/>
      <protection/>
    </xf>
    <xf numFmtId="2" fontId="2" fillId="20" borderId="26" xfId="0" applyNumberFormat="1" applyFont="1" applyFill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2" fontId="0" fillId="0" borderId="19" xfId="0" applyNumberFormat="1" applyFill="1" applyBorder="1" applyAlignment="1" applyProtection="1">
      <alignment horizontal="right" vertical="center"/>
      <protection locked="0"/>
    </xf>
    <xf numFmtId="2" fontId="0" fillId="20" borderId="19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2" fontId="2" fillId="0" borderId="47" xfId="0" applyNumberFormat="1" applyFont="1" applyBorder="1" applyAlignment="1" applyProtection="1">
      <alignment horizontal="right" vertical="center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>
      <alignment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20" borderId="19" xfId="0" applyNumberFormat="1" applyFill="1" applyBorder="1" applyAlignment="1" applyProtection="1">
      <alignment horizontal="right" vertical="center"/>
      <protection locked="0"/>
    </xf>
    <xf numFmtId="1" fontId="0" fillId="20" borderId="24" xfId="0" applyNumberFormat="1" applyFill="1" applyBorder="1" applyAlignment="1" applyProtection="1">
      <alignment horizontal="right" vertical="center"/>
      <protection/>
    </xf>
    <xf numFmtId="2" fontId="2" fillId="20" borderId="19" xfId="0" applyNumberFormat="1" applyFont="1" applyFill="1" applyBorder="1" applyAlignment="1" applyProtection="1">
      <alignment horizontal="right" vertical="center"/>
      <protection/>
    </xf>
    <xf numFmtId="2" fontId="2" fillId="0" borderId="29" xfId="0" applyNumberFormat="1" applyFont="1" applyBorder="1" applyAlignment="1" applyProtection="1">
      <alignment horizontal="right" vertical="center"/>
      <protection/>
    </xf>
    <xf numFmtId="1" fontId="0" fillId="0" borderId="49" xfId="0" applyNumberFormat="1" applyBorder="1" applyAlignment="1" applyProtection="1">
      <alignment horizontal="right" vertical="center"/>
      <protection/>
    </xf>
    <xf numFmtId="0" fontId="0" fillId="20" borderId="20" xfId="0" applyFill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/>
      <protection/>
    </xf>
    <xf numFmtId="49" fontId="2" fillId="20" borderId="51" xfId="0" applyNumberFormat="1" applyFont="1" applyFill="1" applyBorder="1" applyAlignment="1" applyProtection="1">
      <alignment horizontal="center" wrapText="1"/>
      <protection/>
    </xf>
    <xf numFmtId="49" fontId="2" fillId="20" borderId="50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center"/>
      <protection/>
    </xf>
    <xf numFmtId="49" fontId="2" fillId="20" borderId="50" xfId="0" applyNumberFormat="1" applyFont="1" applyFill="1" applyBorder="1" applyAlignment="1" applyProtection="1">
      <alignment horizontal="center" wrapText="1"/>
      <protection/>
    </xf>
    <xf numFmtId="49" fontId="7" fillId="20" borderId="50" xfId="0" applyNumberFormat="1" applyFont="1" applyFill="1" applyBorder="1" applyAlignment="1" applyProtection="1">
      <alignment horizontal="center" wrapText="1"/>
      <protection/>
    </xf>
    <xf numFmtId="49" fontId="2" fillId="20" borderId="50" xfId="0" applyNumberFormat="1" applyFont="1" applyFill="1" applyBorder="1" applyAlignment="1">
      <alignment horizontal="center"/>
    </xf>
    <xf numFmtId="49" fontId="6" fillId="20" borderId="53" xfId="0" applyNumberFormat="1" applyFont="1" applyFill="1" applyBorder="1" applyAlignment="1" applyProtection="1">
      <alignment horizontal="center" wrapText="1"/>
      <protection/>
    </xf>
    <xf numFmtId="49" fontId="6" fillId="20" borderId="50" xfId="0" applyNumberFormat="1" applyFont="1" applyFill="1" applyBorder="1" applyAlignment="1" applyProtection="1">
      <alignment horizontal="center" wrapText="1"/>
      <protection/>
    </xf>
    <xf numFmtId="49" fontId="2" fillId="20" borderId="52" xfId="0" applyNumberFormat="1" applyFont="1" applyFill="1" applyBorder="1" applyAlignment="1" applyProtection="1">
      <alignment horizontal="center" wrapText="1"/>
      <protection/>
    </xf>
    <xf numFmtId="0" fontId="0" fillId="20" borderId="54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49" fontId="0" fillId="0" borderId="26" xfId="0" applyNumberForma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 horizontal="center" vertical="center"/>
      <protection locked="0"/>
    </xf>
    <xf numFmtId="49" fontId="0" fillId="0" borderId="36" xfId="0" applyNumberFormat="1" applyFill="1" applyBorder="1" applyAlignment="1" applyProtection="1">
      <alignment horizontal="center" vertical="center"/>
      <protection locked="0"/>
    </xf>
    <xf numFmtId="2" fontId="0" fillId="0" borderId="29" xfId="0" applyNumberFormat="1" applyFill="1" applyBorder="1" applyAlignment="1" applyProtection="1">
      <alignment horizontal="right" vertical="center"/>
      <protection locked="0"/>
    </xf>
    <xf numFmtId="1" fontId="0" fillId="0" borderId="26" xfId="0" applyNumberFormat="1" applyFill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3"/>
  <sheetViews>
    <sheetView tabSelected="1" zoomScaleSheetLayoutView="100" zoomScalePageLayoutView="0"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0" sqref="A80"/>
    </sheetView>
  </sheetViews>
  <sheetFormatPr defaultColWidth="6.57421875" defaultRowHeight="12.75"/>
  <cols>
    <col min="1" max="1" width="6.140625" style="5" bestFit="1" customWidth="1"/>
    <col min="2" max="2" width="17.140625" style="4" customWidth="1"/>
    <col min="3" max="3" width="7.421875" style="4" hidden="1" customWidth="1"/>
    <col min="4" max="4" width="2.7109375" style="65" hidden="1" customWidth="1"/>
    <col min="5" max="5" width="2.7109375" style="65" customWidth="1"/>
    <col min="6" max="6" width="4.8515625" style="4" customWidth="1"/>
    <col min="7" max="7" width="5.57421875" style="4" customWidth="1"/>
    <col min="8" max="9" width="3.8515625" style="13" hidden="1" customWidth="1"/>
    <col min="10" max="10" width="1.7109375" style="13" hidden="1" customWidth="1"/>
    <col min="11" max="11" width="1.57421875" style="13" hidden="1" customWidth="1"/>
    <col min="12" max="12" width="8.57421875" style="13" bestFit="1" customWidth="1"/>
    <col min="13" max="13" width="7.57421875" style="4" bestFit="1" customWidth="1"/>
    <col min="14" max="14" width="5.28125" style="4" customWidth="1"/>
    <col min="15" max="15" width="5.57421875" style="4" bestFit="1" customWidth="1"/>
    <col min="16" max="16" width="5.00390625" style="4" bestFit="1" customWidth="1"/>
    <col min="17" max="17" width="6.421875" style="4" customWidth="1"/>
    <col min="18" max="20" width="5.57421875" style="4" customWidth="1"/>
    <col min="21" max="23" width="5.57421875" style="4" hidden="1" customWidth="1"/>
    <col min="24" max="24" width="3.8515625" style="4" customWidth="1"/>
    <col min="25" max="25" width="2.28125" style="4" customWidth="1"/>
    <col min="26" max="26" width="2.8515625" style="4" customWidth="1"/>
    <col min="27" max="27" width="2.28125" style="4" customWidth="1"/>
    <col min="28" max="28" width="3.57421875" style="4" customWidth="1"/>
    <col min="29" max="29" width="9.00390625" style="4" customWidth="1"/>
    <col min="30" max="30" width="4.57421875" style="4" bestFit="1" customWidth="1"/>
    <col min="31" max="31" width="4.28125" style="4" customWidth="1"/>
    <col min="32" max="32" width="7.00390625" style="3" bestFit="1" customWidth="1"/>
    <col min="33" max="33" width="6.28125" style="0" customWidth="1"/>
    <col min="34" max="35" width="5.57421875" style="0" hidden="1" customWidth="1"/>
    <col min="36" max="36" width="5.57421875" style="4" hidden="1" customWidth="1"/>
    <col min="37" max="37" width="3.8515625" style="0" customWidth="1"/>
    <col min="38" max="40" width="2.28125" style="0" customWidth="1"/>
    <col min="41" max="41" width="3.57421875" style="0" customWidth="1"/>
    <col min="42" max="42" width="6.57421875" style="4" customWidth="1"/>
    <col min="43" max="43" width="4.57421875" style="4" bestFit="1" customWidth="1"/>
    <col min="44" max="44" width="4.28125" style="0" bestFit="1" customWidth="1"/>
    <col min="46" max="46" width="8.00390625" style="0" customWidth="1"/>
    <col min="47" max="48" width="5.57421875" style="0" hidden="1" customWidth="1"/>
    <col min="49" max="49" width="4.8515625" style="0" customWidth="1"/>
    <col min="50" max="52" width="2.28125" style="0" customWidth="1"/>
    <col min="53" max="53" width="3.57421875" style="0" customWidth="1"/>
    <col min="54" max="54" width="6.57421875" style="4" customWidth="1"/>
    <col min="55" max="55" width="4.57421875" style="4" bestFit="1" customWidth="1"/>
    <col min="56" max="56" width="4.28125" style="0" bestFit="1" customWidth="1"/>
    <col min="58" max="59" width="6.421875" style="0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8.7109375" style="0" hidden="1" customWidth="1"/>
    <col min="69" max="69" width="6.57421875" style="0" customWidth="1"/>
    <col min="70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0" width="6.57421875" style="0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6" ht="38.25" customHeight="1" thickTop="1">
      <c r="A1" s="159" t="s">
        <v>141</v>
      </c>
      <c r="B1" s="160"/>
      <c r="C1" s="160"/>
      <c r="D1" s="160"/>
      <c r="E1" s="160"/>
      <c r="F1" s="160"/>
      <c r="G1" s="160"/>
      <c r="H1" s="22" t="s">
        <v>71</v>
      </c>
      <c r="I1" s="23" t="s">
        <v>72</v>
      </c>
      <c r="J1" s="161" t="s">
        <v>33</v>
      </c>
      <c r="K1" s="162"/>
      <c r="L1" s="163" t="s">
        <v>91</v>
      </c>
      <c r="M1" s="164"/>
      <c r="N1" s="164"/>
      <c r="O1" s="164"/>
      <c r="P1" s="165"/>
      <c r="Q1" s="158" t="s">
        <v>142</v>
      </c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5" t="s">
        <v>143</v>
      </c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5" t="s">
        <v>144</v>
      </c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5" t="s">
        <v>92</v>
      </c>
      <c r="BG1" s="155"/>
      <c r="BH1" s="156"/>
      <c r="BI1" s="156"/>
      <c r="BJ1" s="156"/>
      <c r="BK1" s="156"/>
      <c r="BL1" s="156"/>
      <c r="BM1" s="156"/>
      <c r="BN1" s="156"/>
      <c r="BO1" s="156"/>
      <c r="BP1" s="156"/>
      <c r="BQ1" s="158" t="s">
        <v>145</v>
      </c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4" t="s">
        <v>2</v>
      </c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 t="s">
        <v>3</v>
      </c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 t="s">
        <v>4</v>
      </c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 t="s">
        <v>5</v>
      </c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 t="s">
        <v>6</v>
      </c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 t="s">
        <v>7</v>
      </c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 t="s">
        <v>8</v>
      </c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 t="s">
        <v>9</v>
      </c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 t="s">
        <v>10</v>
      </c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 t="s">
        <v>11</v>
      </c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 t="s">
        <v>12</v>
      </c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 t="s">
        <v>13</v>
      </c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 t="s">
        <v>14</v>
      </c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 t="s">
        <v>15</v>
      </c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 t="s">
        <v>16</v>
      </c>
      <c r="IB1" s="154"/>
      <c r="IC1" s="154"/>
      <c r="ID1" s="154"/>
      <c r="IE1" s="154"/>
      <c r="IF1" s="154"/>
      <c r="IG1" s="154"/>
      <c r="IH1" s="154"/>
      <c r="II1" s="154"/>
      <c r="IJ1" s="154"/>
      <c r="IK1" s="157"/>
      <c r="IL1" s="59"/>
    </row>
    <row r="2" spans="1:246" ht="59.25" customHeight="1" thickBot="1">
      <c r="A2" s="102" t="s">
        <v>88</v>
      </c>
      <c r="B2" s="103" t="s">
        <v>86</v>
      </c>
      <c r="C2" s="103" t="s">
        <v>32</v>
      </c>
      <c r="D2" s="104" t="s">
        <v>87</v>
      </c>
      <c r="E2" s="104" t="s">
        <v>115</v>
      </c>
      <c r="F2" s="103" t="s">
        <v>1</v>
      </c>
      <c r="G2" s="105" t="s">
        <v>0</v>
      </c>
      <c r="H2" s="106" t="s">
        <v>58</v>
      </c>
      <c r="I2" s="107" t="s">
        <v>58</v>
      </c>
      <c r="J2" s="108" t="s">
        <v>69</v>
      </c>
      <c r="K2" s="109" t="s">
        <v>70</v>
      </c>
      <c r="L2" s="102" t="s">
        <v>55</v>
      </c>
      <c r="M2" s="103" t="s">
        <v>52</v>
      </c>
      <c r="N2" s="103" t="s">
        <v>53</v>
      </c>
      <c r="O2" s="103" t="s">
        <v>54</v>
      </c>
      <c r="P2" s="105" t="s">
        <v>51</v>
      </c>
      <c r="Q2" s="102" t="s">
        <v>35</v>
      </c>
      <c r="R2" s="103" t="s">
        <v>36</v>
      </c>
      <c r="S2" s="103" t="s">
        <v>37</v>
      </c>
      <c r="T2" s="103" t="s">
        <v>38</v>
      </c>
      <c r="U2" s="103" t="s">
        <v>39</v>
      </c>
      <c r="V2" s="103" t="s">
        <v>40</v>
      </c>
      <c r="W2" s="103" t="s">
        <v>41</v>
      </c>
      <c r="X2" s="103" t="s">
        <v>34</v>
      </c>
      <c r="Y2" s="103" t="s">
        <v>42</v>
      </c>
      <c r="Z2" s="103" t="s">
        <v>43</v>
      </c>
      <c r="AA2" s="103" t="s">
        <v>44</v>
      </c>
      <c r="AB2" s="110" t="s">
        <v>45</v>
      </c>
      <c r="AC2" s="103" t="s">
        <v>46</v>
      </c>
      <c r="AD2" s="103" t="s">
        <v>50</v>
      </c>
      <c r="AE2" s="103" t="s">
        <v>47</v>
      </c>
      <c r="AF2" s="105" t="s">
        <v>48</v>
      </c>
      <c r="AG2" s="103" t="s">
        <v>35</v>
      </c>
      <c r="AH2" s="103" t="s">
        <v>36</v>
      </c>
      <c r="AI2" s="103" t="s">
        <v>37</v>
      </c>
      <c r="AJ2" s="103" t="s">
        <v>38</v>
      </c>
      <c r="AK2" s="103" t="s">
        <v>34</v>
      </c>
      <c r="AL2" s="103" t="s">
        <v>42</v>
      </c>
      <c r="AM2" s="103" t="s">
        <v>43</v>
      </c>
      <c r="AN2" s="103" t="s">
        <v>44</v>
      </c>
      <c r="AO2" s="110" t="s">
        <v>45</v>
      </c>
      <c r="AP2" s="103" t="s">
        <v>46</v>
      </c>
      <c r="AQ2" s="103" t="s">
        <v>50</v>
      </c>
      <c r="AR2" s="103" t="s">
        <v>47</v>
      </c>
      <c r="AS2" s="105" t="s">
        <v>48</v>
      </c>
      <c r="AT2" s="103" t="s">
        <v>35</v>
      </c>
      <c r="AU2" s="103" t="s">
        <v>36</v>
      </c>
      <c r="AV2" s="103" t="s">
        <v>37</v>
      </c>
      <c r="AW2" s="103" t="s">
        <v>34</v>
      </c>
      <c r="AX2" s="103" t="s">
        <v>42</v>
      </c>
      <c r="AY2" s="103" t="s">
        <v>43</v>
      </c>
      <c r="AZ2" s="103" t="s">
        <v>44</v>
      </c>
      <c r="BA2" s="110" t="s">
        <v>45</v>
      </c>
      <c r="BB2" s="103" t="s">
        <v>46</v>
      </c>
      <c r="BC2" s="103" t="s">
        <v>50</v>
      </c>
      <c r="BD2" s="103" t="s">
        <v>47</v>
      </c>
      <c r="BE2" s="105" t="s">
        <v>48</v>
      </c>
      <c r="BF2" s="83" t="s">
        <v>92</v>
      </c>
      <c r="BG2" s="83" t="s">
        <v>36</v>
      </c>
      <c r="BH2" s="83" t="s">
        <v>34</v>
      </c>
      <c r="BI2" s="83" t="s">
        <v>42</v>
      </c>
      <c r="BJ2" s="83" t="s">
        <v>43</v>
      </c>
      <c r="BK2" s="83" t="s">
        <v>44</v>
      </c>
      <c r="BL2" s="87" t="s">
        <v>45</v>
      </c>
      <c r="BM2" s="103" t="s">
        <v>46</v>
      </c>
      <c r="BN2" s="103" t="s">
        <v>50</v>
      </c>
      <c r="BO2" s="103" t="s">
        <v>47</v>
      </c>
      <c r="BP2" s="105" t="s">
        <v>48</v>
      </c>
      <c r="BQ2" s="102" t="s">
        <v>35</v>
      </c>
      <c r="BR2" s="103" t="s">
        <v>36</v>
      </c>
      <c r="BS2" s="103" t="s">
        <v>37</v>
      </c>
      <c r="BT2" s="103" t="s">
        <v>34</v>
      </c>
      <c r="BU2" s="103" t="s">
        <v>42</v>
      </c>
      <c r="BV2" s="103" t="s">
        <v>43</v>
      </c>
      <c r="BW2" s="103" t="s">
        <v>44</v>
      </c>
      <c r="BX2" s="110" t="s">
        <v>45</v>
      </c>
      <c r="BY2" s="103" t="s">
        <v>46</v>
      </c>
      <c r="BZ2" s="103" t="s">
        <v>50</v>
      </c>
      <c r="CA2" s="103" t="s">
        <v>47</v>
      </c>
      <c r="CB2" s="105" t="s">
        <v>48</v>
      </c>
      <c r="CC2" s="111" t="s">
        <v>35</v>
      </c>
      <c r="CD2" s="111" t="s">
        <v>36</v>
      </c>
      <c r="CE2" s="111" t="s">
        <v>34</v>
      </c>
      <c r="CF2" s="111" t="s">
        <v>42</v>
      </c>
      <c r="CG2" s="111" t="s">
        <v>43</v>
      </c>
      <c r="CH2" s="111" t="s">
        <v>44</v>
      </c>
      <c r="CI2" s="111" t="s">
        <v>45</v>
      </c>
      <c r="CJ2" s="112" t="s">
        <v>46</v>
      </c>
      <c r="CK2" s="111" t="s">
        <v>50</v>
      </c>
      <c r="CL2" s="111" t="s">
        <v>47</v>
      </c>
      <c r="CM2" s="113" t="s">
        <v>48</v>
      </c>
      <c r="CN2" s="114" t="s">
        <v>35</v>
      </c>
      <c r="CO2" s="111" t="s">
        <v>36</v>
      </c>
      <c r="CP2" s="111" t="s">
        <v>34</v>
      </c>
      <c r="CQ2" s="111" t="s">
        <v>42</v>
      </c>
      <c r="CR2" s="111" t="s">
        <v>43</v>
      </c>
      <c r="CS2" s="111" t="s">
        <v>44</v>
      </c>
      <c r="CT2" s="111" t="s">
        <v>45</v>
      </c>
      <c r="CU2" s="112" t="s">
        <v>46</v>
      </c>
      <c r="CV2" s="111" t="s">
        <v>50</v>
      </c>
      <c r="CW2" s="111" t="s">
        <v>47</v>
      </c>
      <c r="CX2" s="113" t="s">
        <v>48</v>
      </c>
      <c r="CY2" s="114" t="s">
        <v>35</v>
      </c>
      <c r="CZ2" s="111" t="s">
        <v>36</v>
      </c>
      <c r="DA2" s="111" t="s">
        <v>34</v>
      </c>
      <c r="DB2" s="111" t="s">
        <v>42</v>
      </c>
      <c r="DC2" s="111" t="s">
        <v>43</v>
      </c>
      <c r="DD2" s="111" t="s">
        <v>44</v>
      </c>
      <c r="DE2" s="111" t="s">
        <v>45</v>
      </c>
      <c r="DF2" s="112" t="s">
        <v>46</v>
      </c>
      <c r="DG2" s="111" t="s">
        <v>50</v>
      </c>
      <c r="DH2" s="111" t="s">
        <v>47</v>
      </c>
      <c r="DI2" s="113" t="s">
        <v>48</v>
      </c>
      <c r="DJ2" s="114" t="s">
        <v>35</v>
      </c>
      <c r="DK2" s="111" t="s">
        <v>36</v>
      </c>
      <c r="DL2" s="111" t="s">
        <v>34</v>
      </c>
      <c r="DM2" s="111" t="s">
        <v>42</v>
      </c>
      <c r="DN2" s="111" t="s">
        <v>43</v>
      </c>
      <c r="DO2" s="111" t="s">
        <v>44</v>
      </c>
      <c r="DP2" s="111" t="s">
        <v>45</v>
      </c>
      <c r="DQ2" s="112" t="s">
        <v>46</v>
      </c>
      <c r="DR2" s="111" t="s">
        <v>50</v>
      </c>
      <c r="DS2" s="111" t="s">
        <v>47</v>
      </c>
      <c r="DT2" s="113" t="s">
        <v>48</v>
      </c>
      <c r="DU2" s="114" t="s">
        <v>35</v>
      </c>
      <c r="DV2" s="111" t="s">
        <v>36</v>
      </c>
      <c r="DW2" s="111" t="s">
        <v>34</v>
      </c>
      <c r="DX2" s="111" t="s">
        <v>42</v>
      </c>
      <c r="DY2" s="111" t="s">
        <v>43</v>
      </c>
      <c r="DZ2" s="111" t="s">
        <v>44</v>
      </c>
      <c r="EA2" s="111" t="s">
        <v>45</v>
      </c>
      <c r="EB2" s="112" t="s">
        <v>46</v>
      </c>
      <c r="EC2" s="111" t="s">
        <v>50</v>
      </c>
      <c r="ED2" s="111" t="s">
        <v>47</v>
      </c>
      <c r="EE2" s="113" t="s">
        <v>48</v>
      </c>
      <c r="EF2" s="114" t="s">
        <v>35</v>
      </c>
      <c r="EG2" s="111" t="s">
        <v>36</v>
      </c>
      <c r="EH2" s="111" t="s">
        <v>34</v>
      </c>
      <c r="EI2" s="111" t="s">
        <v>42</v>
      </c>
      <c r="EJ2" s="111" t="s">
        <v>43</v>
      </c>
      <c r="EK2" s="111" t="s">
        <v>44</v>
      </c>
      <c r="EL2" s="111" t="s">
        <v>45</v>
      </c>
      <c r="EM2" s="112" t="s">
        <v>46</v>
      </c>
      <c r="EN2" s="111" t="s">
        <v>50</v>
      </c>
      <c r="EO2" s="111" t="s">
        <v>47</v>
      </c>
      <c r="EP2" s="113" t="s">
        <v>48</v>
      </c>
      <c r="EQ2" s="114" t="s">
        <v>35</v>
      </c>
      <c r="ER2" s="111" t="s">
        <v>36</v>
      </c>
      <c r="ES2" s="111" t="s">
        <v>34</v>
      </c>
      <c r="ET2" s="111" t="s">
        <v>42</v>
      </c>
      <c r="EU2" s="111" t="s">
        <v>43</v>
      </c>
      <c r="EV2" s="111" t="s">
        <v>44</v>
      </c>
      <c r="EW2" s="111" t="s">
        <v>45</v>
      </c>
      <c r="EX2" s="112" t="s">
        <v>46</v>
      </c>
      <c r="EY2" s="111" t="s">
        <v>50</v>
      </c>
      <c r="EZ2" s="111" t="s">
        <v>47</v>
      </c>
      <c r="FA2" s="113" t="s">
        <v>48</v>
      </c>
      <c r="FB2" s="114" t="s">
        <v>35</v>
      </c>
      <c r="FC2" s="111" t="s">
        <v>36</v>
      </c>
      <c r="FD2" s="111" t="s">
        <v>34</v>
      </c>
      <c r="FE2" s="111" t="s">
        <v>42</v>
      </c>
      <c r="FF2" s="111" t="s">
        <v>43</v>
      </c>
      <c r="FG2" s="111" t="s">
        <v>44</v>
      </c>
      <c r="FH2" s="111" t="s">
        <v>45</v>
      </c>
      <c r="FI2" s="112" t="s">
        <v>46</v>
      </c>
      <c r="FJ2" s="111" t="s">
        <v>50</v>
      </c>
      <c r="FK2" s="111" t="s">
        <v>47</v>
      </c>
      <c r="FL2" s="113" t="s">
        <v>48</v>
      </c>
      <c r="FM2" s="114" t="s">
        <v>35</v>
      </c>
      <c r="FN2" s="111" t="s">
        <v>36</v>
      </c>
      <c r="FO2" s="111" t="s">
        <v>34</v>
      </c>
      <c r="FP2" s="111" t="s">
        <v>42</v>
      </c>
      <c r="FQ2" s="111" t="s">
        <v>43</v>
      </c>
      <c r="FR2" s="111" t="s">
        <v>44</v>
      </c>
      <c r="FS2" s="111" t="s">
        <v>45</v>
      </c>
      <c r="FT2" s="112" t="s">
        <v>46</v>
      </c>
      <c r="FU2" s="111" t="s">
        <v>50</v>
      </c>
      <c r="FV2" s="111" t="s">
        <v>47</v>
      </c>
      <c r="FW2" s="113" t="s">
        <v>48</v>
      </c>
      <c r="FX2" s="114" t="s">
        <v>35</v>
      </c>
      <c r="FY2" s="111" t="s">
        <v>36</v>
      </c>
      <c r="FZ2" s="111" t="s">
        <v>34</v>
      </c>
      <c r="GA2" s="111" t="s">
        <v>42</v>
      </c>
      <c r="GB2" s="111" t="s">
        <v>43</v>
      </c>
      <c r="GC2" s="111" t="s">
        <v>44</v>
      </c>
      <c r="GD2" s="111" t="s">
        <v>45</v>
      </c>
      <c r="GE2" s="112" t="s">
        <v>46</v>
      </c>
      <c r="GF2" s="111" t="s">
        <v>50</v>
      </c>
      <c r="GG2" s="111" t="s">
        <v>47</v>
      </c>
      <c r="GH2" s="113" t="s">
        <v>48</v>
      </c>
      <c r="GI2" s="114" t="s">
        <v>35</v>
      </c>
      <c r="GJ2" s="111" t="s">
        <v>36</v>
      </c>
      <c r="GK2" s="111" t="s">
        <v>34</v>
      </c>
      <c r="GL2" s="111" t="s">
        <v>42</v>
      </c>
      <c r="GM2" s="111" t="s">
        <v>43</v>
      </c>
      <c r="GN2" s="111" t="s">
        <v>44</v>
      </c>
      <c r="GO2" s="111" t="s">
        <v>45</v>
      </c>
      <c r="GP2" s="112" t="s">
        <v>46</v>
      </c>
      <c r="GQ2" s="111" t="s">
        <v>50</v>
      </c>
      <c r="GR2" s="111" t="s">
        <v>47</v>
      </c>
      <c r="GS2" s="113" t="s">
        <v>48</v>
      </c>
      <c r="GT2" s="114" t="s">
        <v>35</v>
      </c>
      <c r="GU2" s="111" t="s">
        <v>36</v>
      </c>
      <c r="GV2" s="111" t="s">
        <v>34</v>
      </c>
      <c r="GW2" s="111" t="s">
        <v>42</v>
      </c>
      <c r="GX2" s="111" t="s">
        <v>43</v>
      </c>
      <c r="GY2" s="111" t="s">
        <v>44</v>
      </c>
      <c r="GZ2" s="111" t="s">
        <v>45</v>
      </c>
      <c r="HA2" s="112" t="s">
        <v>46</v>
      </c>
      <c r="HB2" s="111" t="s">
        <v>50</v>
      </c>
      <c r="HC2" s="111" t="s">
        <v>47</v>
      </c>
      <c r="HD2" s="113" t="s">
        <v>48</v>
      </c>
      <c r="HE2" s="114" t="s">
        <v>35</v>
      </c>
      <c r="HF2" s="111" t="s">
        <v>36</v>
      </c>
      <c r="HG2" s="111" t="s">
        <v>34</v>
      </c>
      <c r="HH2" s="111" t="s">
        <v>42</v>
      </c>
      <c r="HI2" s="111" t="s">
        <v>43</v>
      </c>
      <c r="HJ2" s="111" t="s">
        <v>44</v>
      </c>
      <c r="HK2" s="111" t="s">
        <v>45</v>
      </c>
      <c r="HL2" s="112" t="s">
        <v>46</v>
      </c>
      <c r="HM2" s="111" t="s">
        <v>50</v>
      </c>
      <c r="HN2" s="111" t="s">
        <v>47</v>
      </c>
      <c r="HO2" s="113" t="s">
        <v>48</v>
      </c>
      <c r="HP2" s="114" t="s">
        <v>35</v>
      </c>
      <c r="HQ2" s="111" t="s">
        <v>36</v>
      </c>
      <c r="HR2" s="111" t="s">
        <v>34</v>
      </c>
      <c r="HS2" s="111" t="s">
        <v>42</v>
      </c>
      <c r="HT2" s="111" t="s">
        <v>43</v>
      </c>
      <c r="HU2" s="111" t="s">
        <v>44</v>
      </c>
      <c r="HV2" s="111" t="s">
        <v>45</v>
      </c>
      <c r="HW2" s="112" t="s">
        <v>46</v>
      </c>
      <c r="HX2" s="111" t="s">
        <v>50</v>
      </c>
      <c r="HY2" s="111" t="s">
        <v>47</v>
      </c>
      <c r="HZ2" s="113" t="s">
        <v>48</v>
      </c>
      <c r="IA2" s="114" t="s">
        <v>35</v>
      </c>
      <c r="IB2" s="111" t="s">
        <v>36</v>
      </c>
      <c r="IC2" s="111" t="s">
        <v>34</v>
      </c>
      <c r="ID2" s="111" t="s">
        <v>42</v>
      </c>
      <c r="IE2" s="111" t="s">
        <v>43</v>
      </c>
      <c r="IF2" s="111" t="s">
        <v>44</v>
      </c>
      <c r="IG2" s="111" t="s">
        <v>45</v>
      </c>
      <c r="IH2" s="112" t="s">
        <v>46</v>
      </c>
      <c r="II2" s="111" t="s">
        <v>50</v>
      </c>
      <c r="IJ2" s="111" t="s">
        <v>47</v>
      </c>
      <c r="IK2" s="111" t="s">
        <v>48</v>
      </c>
      <c r="IL2" s="59"/>
    </row>
    <row r="3" spans="1:246" ht="12.75">
      <c r="A3" s="44">
        <v>1</v>
      </c>
      <c r="B3" s="172" t="s">
        <v>154</v>
      </c>
      <c r="C3" s="146"/>
      <c r="D3" s="146"/>
      <c r="E3" s="173"/>
      <c r="F3" s="174" t="s">
        <v>19</v>
      </c>
      <c r="G3" s="175" t="s">
        <v>23</v>
      </c>
      <c r="H3" s="81">
        <f>IF(AND(OR($H$2="Y",$I$2="Y"),J3&lt;5,K3&lt;5),IF(AND(J3=#REF!,K3=#REF!),#REF!+1,1),"")</f>
      </c>
      <c r="I3" s="49" t="e">
        <f>IF(AND($I$2="Y",K3&gt;0,OR(AND(H3=1,#REF!=10),AND(H3=2,H16=20),AND(H3=3,#REF!=30),AND(H3=4,H31=40),AND(H3=5,#REF!=50),AND(H3=6,H40=60),AND(H3=7,H55=70),AND(H3=8,H64=80),AND(H3=9,H73=90),AND(H3=10,H82=100))),VLOOKUP(K3-1,SortLookup!$A$13:$B$16,2,FALSE),"")</f>
        <v>#REF!</v>
      </c>
      <c r="J3" s="60">
        <f>IF(ISNA(VLOOKUP(F3,SortLookup!$A$1:$B$5,2,FALSE))," ",VLOOKUP(F3,SortLookup!$A$1:$B$5,2,FALSE))</f>
        <v>2</v>
      </c>
      <c r="K3" s="99">
        <f>IF(ISNA(VLOOKUP(G3,SortLookup!$A$7:$B$11,2,FALSE))," ",VLOOKUP(G3,SortLookup!$A$7:$B$11,2,FALSE))</f>
        <v>2</v>
      </c>
      <c r="L3" s="123">
        <f>M3+N3+O3</f>
        <v>95.31</v>
      </c>
      <c r="M3" s="125">
        <f>AC3+AP3+BB3+BM3+BY3+CJ3+CU3+DF3+DQ3+EB3+EM3+EX3+FI3+FT3+GE3+GP3+HA3+HL3+HW3+IH3</f>
        <v>94.81</v>
      </c>
      <c r="N3" s="52">
        <f>AE3+AR3+BD3+BO3+CA3+CL3+CW3+DH3+DS3+ED3+EO3+EZ3+FK3+FV3+GG3+GR3+HC3+HN3+HY3+IJ3</f>
        <v>0</v>
      </c>
      <c r="O3" s="53">
        <f>P3/2</f>
        <v>0.5</v>
      </c>
      <c r="P3" s="126">
        <f>X3+AK3+AW3+BH3+BT3+CE3+CP3+DA3+DL3+DW3+EH3+ES3+FD3+FO3+FZ3+GK3+GV3+HG3+HR3+IC3</f>
        <v>1</v>
      </c>
      <c r="Q3" s="176">
        <v>3.77</v>
      </c>
      <c r="R3" s="54">
        <v>3.71</v>
      </c>
      <c r="S3" s="54">
        <v>5.6</v>
      </c>
      <c r="T3" s="54">
        <v>4.32</v>
      </c>
      <c r="U3" s="54"/>
      <c r="V3" s="54"/>
      <c r="W3" s="54"/>
      <c r="X3" s="177">
        <v>0</v>
      </c>
      <c r="Y3" s="173">
        <v>0</v>
      </c>
      <c r="Z3" s="173">
        <v>0</v>
      </c>
      <c r="AA3" s="173">
        <v>0</v>
      </c>
      <c r="AB3" s="178">
        <v>0</v>
      </c>
      <c r="AC3" s="63">
        <f>Q3+R3+S3+T3+U3+V3+W3</f>
        <v>17.4</v>
      </c>
      <c r="AD3" s="53">
        <f>X3/2</f>
        <v>0</v>
      </c>
      <c r="AE3" s="52">
        <f>(Y3*3)+(Z3*5)+(AA3*5)+(AB3*20)</f>
        <v>0</v>
      </c>
      <c r="AF3" s="101">
        <f>AC3+AD3+AE3</f>
        <v>17.4</v>
      </c>
      <c r="AG3" s="176">
        <v>22.91</v>
      </c>
      <c r="AH3" s="54"/>
      <c r="AI3" s="54"/>
      <c r="AJ3" s="54"/>
      <c r="AK3" s="177">
        <v>1</v>
      </c>
      <c r="AL3" s="173">
        <v>0</v>
      </c>
      <c r="AM3" s="173">
        <v>0</v>
      </c>
      <c r="AN3" s="173">
        <v>0</v>
      </c>
      <c r="AO3" s="179">
        <v>0</v>
      </c>
      <c r="AP3" s="63">
        <f>AG3+AH3+AI3+AJ3</f>
        <v>22.91</v>
      </c>
      <c r="AQ3" s="53">
        <f>AK3/2</f>
        <v>0.5</v>
      </c>
      <c r="AR3" s="52">
        <f>(AL3*3)+(AM3*5)+(AN3*5)+(AO3*20)</f>
        <v>0</v>
      </c>
      <c r="AS3" s="101">
        <f>AP3+AQ3+AR3</f>
        <v>23.41</v>
      </c>
      <c r="AT3" s="176">
        <v>21.83</v>
      </c>
      <c r="AU3" s="54"/>
      <c r="AV3" s="54"/>
      <c r="AW3" s="177">
        <v>0</v>
      </c>
      <c r="AX3" s="173">
        <v>0</v>
      </c>
      <c r="AY3" s="173">
        <v>0</v>
      </c>
      <c r="AZ3" s="173">
        <v>0</v>
      </c>
      <c r="BA3" s="179">
        <v>0</v>
      </c>
      <c r="BB3" s="63">
        <f>AT3+AU3+AV3</f>
        <v>21.83</v>
      </c>
      <c r="BC3" s="53">
        <f>AW3/2</f>
        <v>0</v>
      </c>
      <c r="BD3" s="52">
        <f>(AX3*3)+(AY3*5)+(AZ3*5)+(BA3*20)</f>
        <v>0</v>
      </c>
      <c r="BE3" s="132">
        <f>BB3+BC3+BD3</f>
        <v>21.83</v>
      </c>
      <c r="BF3" s="93"/>
      <c r="BG3" s="85"/>
      <c r="BH3" s="88"/>
      <c r="BI3" s="85"/>
      <c r="BJ3" s="85"/>
      <c r="BK3" s="85"/>
      <c r="BL3" s="96"/>
      <c r="BM3" s="63">
        <f>BF3+BG3</f>
        <v>0</v>
      </c>
      <c r="BN3" s="53">
        <f>BH3/2</f>
        <v>0</v>
      </c>
      <c r="BO3" s="52">
        <f>(BI3*3)+(BJ3*5)+(BK3*5)+(BL3*20)</f>
        <v>0</v>
      </c>
      <c r="BP3" s="51">
        <f>BM3+BN3+BO3</f>
        <v>0</v>
      </c>
      <c r="BQ3" s="61">
        <v>32.67</v>
      </c>
      <c r="BR3" s="54"/>
      <c r="BS3" s="54"/>
      <c r="BT3" s="55">
        <v>0</v>
      </c>
      <c r="BU3" s="55">
        <v>0</v>
      </c>
      <c r="BV3" s="55">
        <v>0</v>
      </c>
      <c r="BW3" s="55">
        <v>0</v>
      </c>
      <c r="BX3" s="62">
        <v>0</v>
      </c>
      <c r="BY3" s="63">
        <f>BQ3+BR3+BS3</f>
        <v>32.67</v>
      </c>
      <c r="BZ3" s="53">
        <f>BT3/2</f>
        <v>0</v>
      </c>
      <c r="CA3" s="152">
        <f>(BU3*3)+(BV3*5)+(BW3*5)+(BX3*20)</f>
        <v>0</v>
      </c>
      <c r="CB3" s="64">
        <f>BY3+BZ3+CA3</f>
        <v>32.67</v>
      </c>
      <c r="CC3" s="1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58">
        <f>IH3+II3+IJ3</f>
        <v>0</v>
      </c>
      <c r="IL3" s="59"/>
    </row>
    <row r="4" spans="1:246" ht="12.75">
      <c r="A4" s="44">
        <v>2</v>
      </c>
      <c r="B4" s="29" t="s">
        <v>165</v>
      </c>
      <c r="C4" s="29"/>
      <c r="D4" s="30"/>
      <c r="E4" s="30"/>
      <c r="F4" s="30" t="s">
        <v>19</v>
      </c>
      <c r="G4" s="90" t="s">
        <v>89</v>
      </c>
      <c r="H4" s="28">
        <f>IF(AND(OR($H$2="Y",$I$2="Y"),J4&lt;5,K4&lt;5),IF(AND(J4=J3,K4=K3),H3+1,1),"")</f>
      </c>
      <c r="I4" s="24" t="e">
        <f>IF(AND($I$2="Y",K4&gt;0,OR(AND(H4=1,#REF!=10),AND(H4=2,#REF!=20),AND(H4=3,H19=30),AND(H4=4,H33=40),AND(H4=5,H41=50),AND(H4=6,H52=60),AND(H4=7,H61=70),AND(H4=8,H70=80),AND(H4=9,H79=90),AND(H4=10,H88=100))),VLOOKUP(K4-1,SortLookup!$A$13:$B$16,2,FALSE),"")</f>
        <v>#REF!</v>
      </c>
      <c r="J4" s="25">
        <f>IF(ISNA(VLOOKUP(F4,SortLookup!$A$1:$B$5,2,FALSE))," ",VLOOKUP(F4,SortLookup!$A$1:$B$5,2,FALSE))</f>
        <v>2</v>
      </c>
      <c r="K4" s="32" t="str">
        <f>IF(ISNA(VLOOKUP(G4,SortLookup!$A$7:$B$11,2,FALSE))," ",VLOOKUP(G4,SortLookup!$A$7:$B$11,2,FALSE))</f>
        <v> </v>
      </c>
      <c r="L4" s="123">
        <f>M4+N4+O4</f>
        <v>111.16</v>
      </c>
      <c r="M4" s="125">
        <f>AC4+AP4+BB4+BM4+BY4+CJ4+CU4+DF4+DQ4+EB4+EM4+EX4+FI4+FT4+GE4+GP4+HA4+HL4+HW4+IH4</f>
        <v>108.16</v>
      </c>
      <c r="N4" s="52">
        <f>AE4+AR4+BD4+BO4+CA4+CL4+CW4+DH4+DS4+ED4+EO4+EZ4+FK4+FV4+GG4+GR4+HC4+HN4+HY4+IJ4</f>
        <v>0</v>
      </c>
      <c r="O4" s="53">
        <f>P4/2</f>
        <v>3</v>
      </c>
      <c r="P4" s="126">
        <f>X4+AK4+AW4+BH4+BT4+CE4+CP4+DA4+DL4+DW4+EH4+ES4+FD4+FO4+FZ4+GK4+GV4+HG4+HR4+IC4</f>
        <v>6</v>
      </c>
      <c r="Q4" s="135">
        <v>4.39</v>
      </c>
      <c r="R4" s="38">
        <v>3.85</v>
      </c>
      <c r="S4" s="38">
        <v>5.45</v>
      </c>
      <c r="T4" s="38">
        <v>5.17</v>
      </c>
      <c r="U4" s="38"/>
      <c r="V4" s="38"/>
      <c r="W4" s="38"/>
      <c r="X4" s="39">
        <v>2</v>
      </c>
      <c r="Y4" s="39">
        <v>0</v>
      </c>
      <c r="Z4" s="39">
        <v>0</v>
      </c>
      <c r="AA4" s="39">
        <v>0</v>
      </c>
      <c r="AB4" s="97">
        <v>0</v>
      </c>
      <c r="AC4" s="34">
        <f>Q4+R4+S4+T4+U4+V4+W4</f>
        <v>18.86</v>
      </c>
      <c r="AD4" s="33">
        <f>X4/2</f>
        <v>1</v>
      </c>
      <c r="AE4" s="26">
        <f>(Y4*3)+(Z4*5)+(AA4*5)+(AB4*20)</f>
        <v>0</v>
      </c>
      <c r="AF4" s="94">
        <f>AC4+AD4+AE4</f>
        <v>19.86</v>
      </c>
      <c r="AG4" s="135">
        <v>22.15</v>
      </c>
      <c r="AH4" s="38"/>
      <c r="AI4" s="38"/>
      <c r="AJ4" s="38"/>
      <c r="AK4" s="39">
        <v>1</v>
      </c>
      <c r="AL4" s="39">
        <v>0</v>
      </c>
      <c r="AM4" s="39">
        <v>0</v>
      </c>
      <c r="AN4" s="39">
        <v>0</v>
      </c>
      <c r="AO4" s="40">
        <v>0</v>
      </c>
      <c r="AP4" s="34">
        <f>AG4+AH4+AI4+AJ4</f>
        <v>22.15</v>
      </c>
      <c r="AQ4" s="33">
        <f>AK4/2</f>
        <v>0.5</v>
      </c>
      <c r="AR4" s="26">
        <f>(AL4*3)+(AM4*5)+(AN4*5)+(AO4*20)</f>
        <v>0</v>
      </c>
      <c r="AS4" s="94">
        <f>AP4+AQ4+AR4</f>
        <v>22.65</v>
      </c>
      <c r="AT4" s="135">
        <v>27.98</v>
      </c>
      <c r="AU4" s="38"/>
      <c r="AV4" s="38"/>
      <c r="AW4" s="39">
        <v>0</v>
      </c>
      <c r="AX4" s="39">
        <v>0</v>
      </c>
      <c r="AY4" s="39">
        <v>0</v>
      </c>
      <c r="AZ4" s="39">
        <v>0</v>
      </c>
      <c r="BA4" s="40">
        <v>0</v>
      </c>
      <c r="BB4" s="34">
        <f>AT4+AU4+AV4</f>
        <v>27.98</v>
      </c>
      <c r="BC4" s="33">
        <f>AW4/2</f>
        <v>0</v>
      </c>
      <c r="BD4" s="26">
        <f>(AX4*3)+(AY4*5)+(AZ4*5)+(BA4*20)</f>
        <v>0</v>
      </c>
      <c r="BE4" s="94">
        <f>BB4+BC4+BD4</f>
        <v>27.98</v>
      </c>
      <c r="BF4" s="92"/>
      <c r="BG4" s="85"/>
      <c r="BH4" s="39"/>
      <c r="BI4" s="39"/>
      <c r="BJ4" s="39"/>
      <c r="BK4" s="39"/>
      <c r="BL4" s="40"/>
      <c r="BM4" s="63">
        <f>BF4+BG4</f>
        <v>0</v>
      </c>
      <c r="BN4" s="53">
        <f>BH4/2</f>
        <v>0</v>
      </c>
      <c r="BO4" s="52">
        <f>(BI4*3)+(BJ4*5)+(BK4*5)+(BL4*20)</f>
        <v>0</v>
      </c>
      <c r="BP4" s="51">
        <f>BM4+BN4+BO4</f>
        <v>0</v>
      </c>
      <c r="BQ4" s="42">
        <v>39.17</v>
      </c>
      <c r="BR4" s="38"/>
      <c r="BS4" s="38"/>
      <c r="BT4" s="39">
        <v>3</v>
      </c>
      <c r="BU4" s="39">
        <v>0</v>
      </c>
      <c r="BV4" s="39">
        <v>0</v>
      </c>
      <c r="BW4" s="39">
        <v>0</v>
      </c>
      <c r="BX4" s="40">
        <v>0</v>
      </c>
      <c r="BY4" s="34">
        <f>BQ4+BR4+BS4</f>
        <v>39.17</v>
      </c>
      <c r="BZ4" s="33">
        <f>BT4/2</f>
        <v>1.5</v>
      </c>
      <c r="CA4" s="43">
        <f>(BU4*3)+(BV4*5)+(BW4*5)+(BX4*20)</f>
        <v>0</v>
      </c>
      <c r="CB4" s="27">
        <f>BY4+BZ4+CA4</f>
        <v>40.67</v>
      </c>
      <c r="CC4" s="1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58">
        <f>IH4+II4+IJ4</f>
        <v>0</v>
      </c>
      <c r="IL4" s="59"/>
    </row>
    <row r="5" spans="1:246" ht="12.75">
      <c r="A5" s="44">
        <v>3</v>
      </c>
      <c r="B5" s="29" t="s">
        <v>120</v>
      </c>
      <c r="C5" s="29"/>
      <c r="D5" s="30"/>
      <c r="E5" s="30"/>
      <c r="F5" s="30" t="s">
        <v>19</v>
      </c>
      <c r="G5" s="90" t="s">
        <v>89</v>
      </c>
      <c r="H5" s="28">
        <f>IF(AND(OR($H$2="Y",$I$2="Y"),J5&lt;5,K5&lt;5),IF(AND(J5=J4,K5=K4),H4+1,1),"")</f>
      </c>
      <c r="I5" s="24" t="e">
        <f>IF(AND($I$2="Y",K5&gt;0,OR(AND(H5=1,#REF!=10),AND(H5=2,#REF!=20),AND(H5=3,H34=30),AND(H5=4,H43=40),AND(H5=5,#REF!=50),AND(H5=6,#REF!=60),AND(H5=7,H62=70),AND(H5=8,H71=80),AND(H5=9,H80=90),AND(H5=10,H89=100))),VLOOKUP(K5-1,SortLookup!$A$13:$B$16,2,FALSE),"")</f>
        <v>#REF!</v>
      </c>
      <c r="J5" s="25">
        <f>IF(ISNA(VLOOKUP(F5,SortLookup!$A$1:$B$5,2,FALSE))," ",VLOOKUP(F5,SortLookup!$A$1:$B$5,2,FALSE))</f>
        <v>2</v>
      </c>
      <c r="K5" s="32" t="str">
        <f>IF(ISNA(VLOOKUP(G5,SortLookup!$A$7:$B$11,2,FALSE))," ",VLOOKUP(G5,SortLookup!$A$7:$B$11,2,FALSE))</f>
        <v> </v>
      </c>
      <c r="L5" s="123">
        <f>M5+N5+O5</f>
        <v>120.58</v>
      </c>
      <c r="M5" s="125">
        <f>AC5+AP5+BB5+BM5+BY5+CJ5+CU5+DF5+DQ5+EB5+EM5+EX5+FI5+FT5+GE5+GP5+HA5+HL5+HW5+IH5</f>
        <v>116.58</v>
      </c>
      <c r="N5" s="52">
        <f>AE5+AR5+BD5+BO5+CA5+CL5+CW5+DH5+DS5+ED5+EO5+EZ5+FK5+FV5+GG5+GR5+HC5+HN5+HY5+IJ5</f>
        <v>0</v>
      </c>
      <c r="O5" s="53">
        <f>P5/2</f>
        <v>4</v>
      </c>
      <c r="P5" s="126">
        <f>X5+AK5+AW5+BH5+BT5+CE5+CP5+DA5+DL5+DW5+EH5+ES5+FD5+FO5+FZ5+GK5+GV5+HG5+HR5+IC5</f>
        <v>8</v>
      </c>
      <c r="Q5" s="135">
        <v>3.24</v>
      </c>
      <c r="R5" s="38">
        <v>3.43</v>
      </c>
      <c r="S5" s="38">
        <v>4.92</v>
      </c>
      <c r="T5" s="38">
        <v>5.24</v>
      </c>
      <c r="U5" s="38"/>
      <c r="V5" s="38"/>
      <c r="W5" s="38"/>
      <c r="X5" s="39">
        <v>7</v>
      </c>
      <c r="Y5" s="39">
        <v>0</v>
      </c>
      <c r="Z5" s="39">
        <v>0</v>
      </c>
      <c r="AA5" s="39">
        <v>0</v>
      </c>
      <c r="AB5" s="97">
        <v>0</v>
      </c>
      <c r="AC5" s="34">
        <f>Q5+R5+S5+T5+U5+V5+W5</f>
        <v>16.83</v>
      </c>
      <c r="AD5" s="33">
        <f>X5/2</f>
        <v>3.5</v>
      </c>
      <c r="AE5" s="26">
        <f>(Y5*3)+(Z5*5)+(AA5*5)+(AB5*20)</f>
        <v>0</v>
      </c>
      <c r="AF5" s="94">
        <f>AC5+AD5+AE5</f>
        <v>20.33</v>
      </c>
      <c r="AG5" s="135">
        <v>33.45</v>
      </c>
      <c r="AH5" s="38"/>
      <c r="AI5" s="38"/>
      <c r="AJ5" s="38"/>
      <c r="AK5" s="39">
        <v>1</v>
      </c>
      <c r="AL5" s="39">
        <v>0</v>
      </c>
      <c r="AM5" s="39">
        <v>0</v>
      </c>
      <c r="AN5" s="39">
        <v>0</v>
      </c>
      <c r="AO5" s="40">
        <v>0</v>
      </c>
      <c r="AP5" s="34">
        <f>AG5+AH5+AI5+AJ5</f>
        <v>33.45</v>
      </c>
      <c r="AQ5" s="33">
        <f>AK5/2</f>
        <v>0.5</v>
      </c>
      <c r="AR5" s="26">
        <f>(AL5*3)+(AM5*5)+(AN5*5)+(AO5*20)</f>
        <v>0</v>
      </c>
      <c r="AS5" s="94">
        <f>AP5+AQ5+AR5</f>
        <v>33.95</v>
      </c>
      <c r="AT5" s="135">
        <v>35.47</v>
      </c>
      <c r="AU5" s="38"/>
      <c r="AV5" s="38"/>
      <c r="AW5" s="39">
        <v>0</v>
      </c>
      <c r="AX5" s="39">
        <v>0</v>
      </c>
      <c r="AY5" s="39">
        <v>0</v>
      </c>
      <c r="AZ5" s="39">
        <v>0</v>
      </c>
      <c r="BA5" s="40">
        <v>0</v>
      </c>
      <c r="BB5" s="34">
        <f>AT5+AU5+AV5</f>
        <v>35.47</v>
      </c>
      <c r="BC5" s="33">
        <f>AW5/2</f>
        <v>0</v>
      </c>
      <c r="BD5" s="26">
        <f>(AX5*3)+(AY5*5)+(AZ5*5)+(BA5*20)</f>
        <v>0</v>
      </c>
      <c r="BE5" s="94">
        <f>BB5+BC5+BD5</f>
        <v>35.47</v>
      </c>
      <c r="BF5" s="92"/>
      <c r="BG5" s="85"/>
      <c r="BH5" s="39"/>
      <c r="BI5" s="39"/>
      <c r="BJ5" s="39"/>
      <c r="BK5" s="39"/>
      <c r="BL5" s="40"/>
      <c r="BM5" s="63">
        <f>BF5+BG5</f>
        <v>0</v>
      </c>
      <c r="BN5" s="53">
        <f>BH5/2</f>
        <v>0</v>
      </c>
      <c r="BO5" s="52">
        <f>(BI5*3)+(BJ5*5)+(BK5*5)+(BL5*20)</f>
        <v>0</v>
      </c>
      <c r="BP5" s="51">
        <f>BM5+BN5+BO5</f>
        <v>0</v>
      </c>
      <c r="BQ5" s="42">
        <v>30.83</v>
      </c>
      <c r="BR5" s="38"/>
      <c r="BS5" s="38"/>
      <c r="BT5" s="39">
        <v>0</v>
      </c>
      <c r="BU5" s="39">
        <v>0</v>
      </c>
      <c r="BV5" s="39">
        <v>0</v>
      </c>
      <c r="BW5" s="39">
        <v>0</v>
      </c>
      <c r="BX5" s="40">
        <v>0</v>
      </c>
      <c r="BY5" s="34">
        <f>BQ5+BR5+BS5</f>
        <v>30.83</v>
      </c>
      <c r="BZ5" s="33">
        <f>BT5/2</f>
        <v>0</v>
      </c>
      <c r="CA5" s="43">
        <f>(BU5*3)+(BV5*5)+(BW5*5)+(BX5*20)</f>
        <v>0</v>
      </c>
      <c r="CB5" s="27">
        <f>BY5+BZ5+CA5</f>
        <v>30.83</v>
      </c>
      <c r="CC5" s="1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58">
        <f>IH5+II5+IJ5</f>
        <v>0</v>
      </c>
      <c r="IL5" s="59"/>
    </row>
    <row r="6" spans="1:246" ht="12.75">
      <c r="A6" s="44">
        <v>4</v>
      </c>
      <c r="B6" s="29" t="s">
        <v>100</v>
      </c>
      <c r="C6" s="29"/>
      <c r="D6" s="30"/>
      <c r="E6" s="30"/>
      <c r="F6" s="30" t="s">
        <v>19</v>
      </c>
      <c r="G6" s="90" t="s">
        <v>24</v>
      </c>
      <c r="H6" s="28">
        <f>IF(AND(OR($H$2="Y",$I$2="Y"),J6&lt;5,K6&lt;5),IF(AND(J6=J5,K6=K5),H5+1,1),"")</f>
      </c>
      <c r="I6" s="24" t="e">
        <f>IF(AND($I$2="Y",K6&gt;0,OR(AND(H6=1,#REF!=10),AND(H6=2,H18=20),AND(H6=3,H28=30),AND(H6=4,H37=40),AND(H6=5,#REF!=50),AND(H6=6,H46=60),AND(H6=7,H60=70),AND(H6=8,H69=80),AND(H6=9,H78=90),AND(H6=10,H87=100))),VLOOKUP(K6-1,SortLookup!$A$13:$B$16,2,FALSE),"")</f>
        <v>#REF!</v>
      </c>
      <c r="J6" s="25">
        <f>IF(ISNA(VLOOKUP(F6,SortLookup!$A$1:$B$5,2,FALSE))," ",VLOOKUP(F6,SortLookup!$A$1:$B$5,2,FALSE))</f>
        <v>2</v>
      </c>
      <c r="K6" s="32">
        <f>IF(ISNA(VLOOKUP(G6,SortLookup!$A$7:$B$11,2,FALSE))," ",VLOOKUP(G6,SortLookup!$A$7:$B$11,2,FALSE))</f>
        <v>3</v>
      </c>
      <c r="L6" s="123">
        <f>M6+N6+O6</f>
        <v>126.5</v>
      </c>
      <c r="M6" s="125">
        <f>AC6+AP6+BB6+BM6+BY6+CJ6+CU6+DF6+DQ6+EB6+EM6+EX6+FI6+FT6+GE6+GP6+HA6+HL6+HW6+IH6</f>
        <v>111</v>
      </c>
      <c r="N6" s="52">
        <f>AE6+AR6+BD6+BO6+CA6+CL6+CW6+DH6+DS6+ED6+EO6+EZ6+FK6+FV6+GG6+GR6+HC6+HN6+HY6+IJ6</f>
        <v>5</v>
      </c>
      <c r="O6" s="53">
        <f>P6/2</f>
        <v>10.5</v>
      </c>
      <c r="P6" s="126">
        <f>X6+AK6+AW6+BH6+BT6+CE6+CP6+DA6+DL6+DW6+EH6+ES6+FD6+FO6+FZ6+GK6+GV6+HG6+HR6+IC6</f>
        <v>21</v>
      </c>
      <c r="Q6" s="135">
        <v>5.14</v>
      </c>
      <c r="R6" s="38">
        <v>4.26</v>
      </c>
      <c r="S6" s="38">
        <v>8.42</v>
      </c>
      <c r="T6" s="38">
        <v>7.03</v>
      </c>
      <c r="U6" s="38"/>
      <c r="V6" s="38"/>
      <c r="W6" s="38"/>
      <c r="X6" s="39">
        <v>9</v>
      </c>
      <c r="Y6" s="39">
        <v>0</v>
      </c>
      <c r="Z6" s="39">
        <v>0</v>
      </c>
      <c r="AA6" s="39">
        <v>0</v>
      </c>
      <c r="AB6" s="97">
        <v>0</v>
      </c>
      <c r="AC6" s="34">
        <f>Q6+R6+S6+T6+U6+V6+W6</f>
        <v>24.85</v>
      </c>
      <c r="AD6" s="33">
        <f>X6/2</f>
        <v>4.5</v>
      </c>
      <c r="AE6" s="26">
        <f>(Y6*3)+(Z6*5)+(AA6*5)+(AB6*20)</f>
        <v>0</v>
      </c>
      <c r="AF6" s="94">
        <f>AC6+AD6+AE6</f>
        <v>29.35</v>
      </c>
      <c r="AG6" s="135">
        <v>25.92</v>
      </c>
      <c r="AH6" s="38"/>
      <c r="AI6" s="38"/>
      <c r="AJ6" s="38"/>
      <c r="AK6" s="39">
        <v>2</v>
      </c>
      <c r="AL6" s="39">
        <v>0</v>
      </c>
      <c r="AM6" s="39">
        <v>0</v>
      </c>
      <c r="AN6" s="39">
        <v>0</v>
      </c>
      <c r="AO6" s="40">
        <v>0</v>
      </c>
      <c r="AP6" s="34">
        <f>AG6+AH6+AI6+AJ6</f>
        <v>25.92</v>
      </c>
      <c r="AQ6" s="33">
        <f>AK6/2</f>
        <v>1</v>
      </c>
      <c r="AR6" s="26">
        <f>(AL6*3)+(AM6*5)+(AN6*5)+(AO6*20)</f>
        <v>0</v>
      </c>
      <c r="AS6" s="94">
        <f>AP6+AQ6+AR6</f>
        <v>26.92</v>
      </c>
      <c r="AT6" s="135">
        <v>24.8</v>
      </c>
      <c r="AU6" s="38"/>
      <c r="AV6" s="38"/>
      <c r="AW6" s="39">
        <v>0</v>
      </c>
      <c r="AX6" s="39">
        <v>0</v>
      </c>
      <c r="AY6" s="39">
        <v>0</v>
      </c>
      <c r="AZ6" s="39">
        <v>1</v>
      </c>
      <c r="BA6" s="40">
        <v>0</v>
      </c>
      <c r="BB6" s="34">
        <f>AT6+AU6+AV6</f>
        <v>24.8</v>
      </c>
      <c r="BC6" s="33">
        <f>AW6/2</f>
        <v>0</v>
      </c>
      <c r="BD6" s="26">
        <f>(AX6*3)+(AY6*5)+(AZ6*5)+(BA6*20)</f>
        <v>5</v>
      </c>
      <c r="BE6" s="94">
        <f>BB6+BC6+BD6</f>
        <v>29.8</v>
      </c>
      <c r="BF6" s="92"/>
      <c r="BG6" s="85"/>
      <c r="BH6" s="39"/>
      <c r="BI6" s="39"/>
      <c r="BJ6" s="39"/>
      <c r="BK6" s="39"/>
      <c r="BL6" s="40"/>
      <c r="BM6" s="63">
        <f>BF6+BG6</f>
        <v>0</v>
      </c>
      <c r="BN6" s="53">
        <f>BH6/2</f>
        <v>0</v>
      </c>
      <c r="BO6" s="52">
        <f>(BI6*3)+(BJ6*5)+(BK6*5)+(BL6*20)</f>
        <v>0</v>
      </c>
      <c r="BP6" s="51">
        <f>BM6+BN6+BO6</f>
        <v>0</v>
      </c>
      <c r="BQ6" s="42">
        <v>35.43</v>
      </c>
      <c r="BR6" s="38"/>
      <c r="BS6" s="38"/>
      <c r="BT6" s="39">
        <v>10</v>
      </c>
      <c r="BU6" s="39">
        <v>0</v>
      </c>
      <c r="BV6" s="39">
        <v>0</v>
      </c>
      <c r="BW6" s="39">
        <v>0</v>
      </c>
      <c r="BX6" s="40">
        <v>0</v>
      </c>
      <c r="BY6" s="34">
        <f>BQ6+BR6+BS6</f>
        <v>35.43</v>
      </c>
      <c r="BZ6" s="33">
        <f>BT6/2</f>
        <v>5</v>
      </c>
      <c r="CA6" s="43">
        <f>(BU6*3)+(BV6*5)+(BW6*5)+(BX6*20)</f>
        <v>0</v>
      </c>
      <c r="CB6" s="27">
        <f>BY6+BZ6+CA6</f>
        <v>40.43</v>
      </c>
      <c r="CC6" s="1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58">
        <f>IH6+II6+IJ6</f>
        <v>0</v>
      </c>
      <c r="IL6" s="59"/>
    </row>
    <row r="7" spans="1:246" ht="12.75">
      <c r="A7" s="44">
        <v>5</v>
      </c>
      <c r="B7" s="29" t="s">
        <v>128</v>
      </c>
      <c r="C7" s="29"/>
      <c r="D7" s="30"/>
      <c r="E7" s="30"/>
      <c r="F7" s="30" t="s">
        <v>19</v>
      </c>
      <c r="G7" s="90" t="s">
        <v>24</v>
      </c>
      <c r="H7" s="28">
        <f>IF(AND(OR($H$2="Y",$I$2="Y"),J7&lt;5,K7&lt;5),IF(AND(J7=J6,K7=K6),H6+1,1),"")</f>
      </c>
      <c r="I7" s="24" t="e">
        <f>IF(AND($I$2="Y",K7&gt;0,OR(AND(H7=1,#REF!=10),AND(H7=2,H27=20),AND(H7=3,H36=30),AND(H7=4,H46=40),AND(H7=5,H55=50),AND(H7=6,H64=60),AND(H7=7,H73=70),AND(H7=8,H82=80),AND(H7=9,H91=90),AND(H7=10,H100=100))),VLOOKUP(K7-1,SortLookup!$A$13:$B$16,2,FALSE),"")</f>
        <v>#REF!</v>
      </c>
      <c r="J7" s="25">
        <f>IF(ISNA(VLOOKUP(F7,SortLookup!$A$1:$B$5,2,FALSE))," ",VLOOKUP(F7,SortLookup!$A$1:$B$5,2,FALSE))</f>
        <v>2</v>
      </c>
      <c r="K7" s="32">
        <f>IF(ISNA(VLOOKUP(G7,SortLookup!$A$7:$B$11,2,FALSE))," ",VLOOKUP(G7,SortLookup!$A$7:$B$11,2,FALSE))</f>
        <v>3</v>
      </c>
      <c r="L7" s="123">
        <f>M7+N7+O7</f>
        <v>131.96</v>
      </c>
      <c r="M7" s="125">
        <f>AC7+AP7+BB7+BM7+BY7+CJ7+CU7+DF7+DQ7+EB7+EM7+EX7+FI7+FT7+GE7+GP7+HA7+HL7+HW7+IH7</f>
        <v>123.46</v>
      </c>
      <c r="N7" s="52">
        <f>AE7+AR7+BD7+BO7+CA7+CL7+CW7+DH7+DS7+ED7+EO7+EZ7+FK7+FV7+GG7+GR7+HC7+HN7+HY7+IJ7</f>
        <v>0</v>
      </c>
      <c r="O7" s="53">
        <f>P7/2</f>
        <v>8.5</v>
      </c>
      <c r="P7" s="126">
        <f>X7+AK7+AW7+BH7+BT7+CE7+CP7+DA7+DL7+DW7+EH7+ES7+FD7+FO7+FZ7+GK7+GV7+HG7+HR7+IC7</f>
        <v>17</v>
      </c>
      <c r="Q7" s="135">
        <v>3.81</v>
      </c>
      <c r="R7" s="38">
        <v>4.81</v>
      </c>
      <c r="S7" s="38">
        <v>5.65</v>
      </c>
      <c r="T7" s="38">
        <v>4.74</v>
      </c>
      <c r="U7" s="38"/>
      <c r="V7" s="38"/>
      <c r="W7" s="38"/>
      <c r="X7" s="39">
        <v>13</v>
      </c>
      <c r="Y7" s="39">
        <v>0</v>
      </c>
      <c r="Z7" s="39">
        <v>0</v>
      </c>
      <c r="AA7" s="39">
        <v>0</v>
      </c>
      <c r="AB7" s="97">
        <v>0</v>
      </c>
      <c r="AC7" s="34">
        <f>Q7+R7+S7+T7+U7+V7+W7</f>
        <v>19.01</v>
      </c>
      <c r="AD7" s="33">
        <f>X7/2</f>
        <v>6.5</v>
      </c>
      <c r="AE7" s="26">
        <f>(Y7*3)+(Z7*5)+(AA7*5)+(AB7*20)</f>
        <v>0</v>
      </c>
      <c r="AF7" s="94">
        <f>AC7+AD7+AE7</f>
        <v>25.51</v>
      </c>
      <c r="AG7" s="135">
        <v>39.14</v>
      </c>
      <c r="AH7" s="38"/>
      <c r="AI7" s="38"/>
      <c r="AJ7" s="38"/>
      <c r="AK7" s="39">
        <v>1</v>
      </c>
      <c r="AL7" s="39">
        <v>0</v>
      </c>
      <c r="AM7" s="39">
        <v>0</v>
      </c>
      <c r="AN7" s="39">
        <v>0</v>
      </c>
      <c r="AO7" s="40">
        <v>0</v>
      </c>
      <c r="AP7" s="34">
        <f>AG7+AH7+AI7+AJ7</f>
        <v>39.14</v>
      </c>
      <c r="AQ7" s="33">
        <f>AK7/2</f>
        <v>0.5</v>
      </c>
      <c r="AR7" s="26">
        <f>(AL7*3)+(AM7*5)+(AN7*5)+(AO7*20)</f>
        <v>0</v>
      </c>
      <c r="AS7" s="94">
        <f>AP7+AQ7+AR7</f>
        <v>39.64</v>
      </c>
      <c r="AT7" s="135">
        <v>28.57</v>
      </c>
      <c r="AU7" s="38"/>
      <c r="AV7" s="38"/>
      <c r="AW7" s="39">
        <v>3</v>
      </c>
      <c r="AX7" s="39">
        <v>0</v>
      </c>
      <c r="AY7" s="39">
        <v>0</v>
      </c>
      <c r="AZ7" s="39">
        <v>0</v>
      </c>
      <c r="BA7" s="40">
        <v>0</v>
      </c>
      <c r="BB7" s="34">
        <f>AT7+AU7+AV7</f>
        <v>28.57</v>
      </c>
      <c r="BC7" s="33">
        <f>AW7/2</f>
        <v>1.5</v>
      </c>
      <c r="BD7" s="26">
        <f>(AX7*3)+(AY7*5)+(AZ7*5)+(BA7*20)</f>
        <v>0</v>
      </c>
      <c r="BE7" s="94">
        <f>BB7+BC7+BD7</f>
        <v>30.07</v>
      </c>
      <c r="BF7" s="92"/>
      <c r="BG7" s="85"/>
      <c r="BH7" s="39"/>
      <c r="BI7" s="39"/>
      <c r="BJ7" s="39"/>
      <c r="BK7" s="39"/>
      <c r="BL7" s="40"/>
      <c r="BM7" s="63">
        <f>BF7+BG7</f>
        <v>0</v>
      </c>
      <c r="BN7" s="53">
        <f>BH7/2</f>
        <v>0</v>
      </c>
      <c r="BO7" s="52">
        <f>(BI7*3)+(BJ7*5)+(BK7*5)+(BL7*20)</f>
        <v>0</v>
      </c>
      <c r="BP7" s="51">
        <f>BM7+BN7+BO7</f>
        <v>0</v>
      </c>
      <c r="BQ7" s="42">
        <v>36.74</v>
      </c>
      <c r="BR7" s="38"/>
      <c r="BS7" s="38"/>
      <c r="BT7" s="39">
        <v>0</v>
      </c>
      <c r="BU7" s="39">
        <v>0</v>
      </c>
      <c r="BV7" s="39">
        <v>0</v>
      </c>
      <c r="BW7" s="39">
        <v>0</v>
      </c>
      <c r="BX7" s="40">
        <v>0</v>
      </c>
      <c r="BY7" s="34">
        <f>BQ7+BR7+BS7</f>
        <v>36.74</v>
      </c>
      <c r="BZ7" s="33">
        <f>BT7/2</f>
        <v>0</v>
      </c>
      <c r="CA7" s="43">
        <f>(BU7*3)+(BV7*5)+(BW7*5)+(BX7*20)</f>
        <v>0</v>
      </c>
      <c r="CB7" s="27">
        <f>BY7+BZ7+CA7</f>
        <v>36.74</v>
      </c>
      <c r="CC7" s="1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58">
        <f>IH7+II7+IJ7</f>
        <v>0</v>
      </c>
      <c r="IL7" s="59"/>
    </row>
    <row r="8" spans="1:246" ht="12.75">
      <c r="A8" s="44">
        <v>6</v>
      </c>
      <c r="B8" s="29" t="s">
        <v>152</v>
      </c>
      <c r="C8" s="29"/>
      <c r="D8" s="30"/>
      <c r="E8" s="30"/>
      <c r="F8" s="30" t="s">
        <v>19</v>
      </c>
      <c r="G8" s="90" t="s">
        <v>89</v>
      </c>
      <c r="H8" s="28">
        <f>IF(AND(OR($H$2="Y",$I$2="Y"),J8&lt;5,K8&lt;5),IF(AND(J8=J7,K8=K7),H7+1,1),"")</f>
      </c>
      <c r="I8" s="24" t="e">
        <f>IF(AND($I$2="Y",K8&gt;0,OR(AND(H8=1,H18=10),AND(H8=2,#REF!=20),AND(H8=3,#REF!=30),AND(H8=4,H41=40),AND(H8=5,#REF!=50),AND(H8=6,H52=60),AND(H8=7,H65=70),AND(H8=8,H74=80),AND(H8=9,H83=90),AND(H8=10,H92=100))),VLOOKUP(K8-1,SortLookup!$A$13:$B$16,2,FALSE),"")</f>
        <v>#REF!</v>
      </c>
      <c r="J8" s="25">
        <f>IF(ISNA(VLOOKUP(F8,SortLookup!$A$1:$B$5,2,FALSE))," ",VLOOKUP(F8,SortLookup!$A$1:$B$5,2,FALSE))</f>
        <v>2</v>
      </c>
      <c r="K8" s="32" t="str">
        <f>IF(ISNA(VLOOKUP(G8,SortLookup!$A$7:$B$11,2,FALSE))," ",VLOOKUP(G8,SortLookup!$A$7:$B$11,2,FALSE))</f>
        <v> </v>
      </c>
      <c r="L8" s="123">
        <f>M8+N8+O8</f>
        <v>134.48</v>
      </c>
      <c r="M8" s="125">
        <f>AC8+AP8+BB8+BM8+BY8+CJ8+CU8+DF8+DQ8+EB8+EM8+EX8+FI8+FT8+GE8+GP8+HA8+HL8+HW8+IH8</f>
        <v>128.98</v>
      </c>
      <c r="N8" s="52">
        <f>AE8+AR8+BD8+BO8+CA8+CL8+CW8+DH8+DS8+ED8+EO8+EZ8+FK8+FV8+GG8+GR8+HC8+HN8+HY8+IJ8</f>
        <v>0</v>
      </c>
      <c r="O8" s="53">
        <f>P8/2</f>
        <v>5.5</v>
      </c>
      <c r="P8" s="126">
        <f>X8+AK8+AW8+BH8+BT8+CE8+CP8+DA8+DL8+DW8+EH8+ES8+FD8+FO8+FZ8+GK8+GV8+HG8+HR8+IC8</f>
        <v>11</v>
      </c>
      <c r="Q8" s="135">
        <v>3.66</v>
      </c>
      <c r="R8" s="38">
        <v>4.39</v>
      </c>
      <c r="S8" s="38">
        <v>10.58</v>
      </c>
      <c r="T8" s="38">
        <v>5.66</v>
      </c>
      <c r="U8" s="38"/>
      <c r="V8" s="38"/>
      <c r="W8" s="38"/>
      <c r="X8" s="39">
        <v>7</v>
      </c>
      <c r="Y8" s="39">
        <v>0</v>
      </c>
      <c r="Z8" s="39">
        <v>0</v>
      </c>
      <c r="AA8" s="39">
        <v>0</v>
      </c>
      <c r="AB8" s="97">
        <v>0</v>
      </c>
      <c r="AC8" s="34">
        <f>Q8+R8+S8+T8+U8+V8+W8</f>
        <v>24.29</v>
      </c>
      <c r="AD8" s="33">
        <f>X8/2</f>
        <v>3.5</v>
      </c>
      <c r="AE8" s="26">
        <f>(Y8*3)+(Z8*5)+(AA8*5)+(AB8*20)</f>
        <v>0</v>
      </c>
      <c r="AF8" s="94">
        <f>AC8+AD8+AE8</f>
        <v>27.79</v>
      </c>
      <c r="AG8" s="135">
        <v>28.83</v>
      </c>
      <c r="AH8" s="38"/>
      <c r="AI8" s="38"/>
      <c r="AJ8" s="38"/>
      <c r="AK8" s="39">
        <v>1</v>
      </c>
      <c r="AL8" s="39">
        <v>0</v>
      </c>
      <c r="AM8" s="39">
        <v>0</v>
      </c>
      <c r="AN8" s="39">
        <v>0</v>
      </c>
      <c r="AO8" s="40">
        <v>0</v>
      </c>
      <c r="AP8" s="34">
        <f>AG8+AH8+AI8+AJ8</f>
        <v>28.83</v>
      </c>
      <c r="AQ8" s="33">
        <f>AK8/2</f>
        <v>0.5</v>
      </c>
      <c r="AR8" s="26">
        <f>(AL8*3)+(AM8*5)+(AN8*5)+(AO8*20)</f>
        <v>0</v>
      </c>
      <c r="AS8" s="94">
        <f>AP8+AQ8+AR8</f>
        <v>29.33</v>
      </c>
      <c r="AT8" s="135">
        <v>34.14</v>
      </c>
      <c r="AU8" s="38"/>
      <c r="AV8" s="38"/>
      <c r="AW8" s="39">
        <v>0</v>
      </c>
      <c r="AX8" s="39">
        <v>0</v>
      </c>
      <c r="AY8" s="39">
        <v>0</v>
      </c>
      <c r="AZ8" s="39">
        <v>0</v>
      </c>
      <c r="BA8" s="40">
        <v>0</v>
      </c>
      <c r="BB8" s="34">
        <f>AT8+AU8+AV8</f>
        <v>34.14</v>
      </c>
      <c r="BC8" s="33">
        <f>AW8/2</f>
        <v>0</v>
      </c>
      <c r="BD8" s="26">
        <f>(AX8*3)+(AY8*5)+(AZ8*5)+(BA8*20)</f>
        <v>0</v>
      </c>
      <c r="BE8" s="94">
        <f>BB8+BC8+BD8</f>
        <v>34.14</v>
      </c>
      <c r="BF8" s="92"/>
      <c r="BG8" s="85"/>
      <c r="BH8" s="39"/>
      <c r="BI8" s="39"/>
      <c r="BJ8" s="39"/>
      <c r="BK8" s="39"/>
      <c r="BL8" s="40"/>
      <c r="BM8" s="63">
        <f>BF8+BG8</f>
        <v>0</v>
      </c>
      <c r="BN8" s="53">
        <f>BH8/2</f>
        <v>0</v>
      </c>
      <c r="BO8" s="52">
        <f>(BI8*3)+(BJ8*5)+(BK8*5)+(BL8*20)</f>
        <v>0</v>
      </c>
      <c r="BP8" s="51">
        <f>BM8+BN8+BO8</f>
        <v>0</v>
      </c>
      <c r="BQ8" s="42">
        <v>41.72</v>
      </c>
      <c r="BR8" s="38"/>
      <c r="BS8" s="38"/>
      <c r="BT8" s="39">
        <v>3</v>
      </c>
      <c r="BU8" s="39">
        <v>0</v>
      </c>
      <c r="BV8" s="39">
        <v>0</v>
      </c>
      <c r="BW8" s="39">
        <v>0</v>
      </c>
      <c r="BX8" s="40">
        <v>0</v>
      </c>
      <c r="BY8" s="34">
        <f>BQ8+BR8+BS8</f>
        <v>41.72</v>
      </c>
      <c r="BZ8" s="33">
        <f>BT8/2</f>
        <v>1.5</v>
      </c>
      <c r="CA8" s="43">
        <f>(BU8*3)+(BV8*5)+(BW8*5)+(BX8*20)</f>
        <v>0</v>
      </c>
      <c r="CB8" s="27">
        <f>BY8+BZ8+CA8</f>
        <v>43.22</v>
      </c>
      <c r="CC8" s="1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58">
        <f>IH8+II8+IJ8</f>
        <v>0</v>
      </c>
      <c r="IL8" s="59"/>
    </row>
    <row r="9" spans="1:246" ht="12.75">
      <c r="A9" s="44">
        <v>7</v>
      </c>
      <c r="B9" s="29" t="s">
        <v>116</v>
      </c>
      <c r="C9" s="29"/>
      <c r="D9" s="30"/>
      <c r="E9" s="30"/>
      <c r="F9" s="30" t="s">
        <v>19</v>
      </c>
      <c r="G9" s="90" t="s">
        <v>89</v>
      </c>
      <c r="H9" s="28">
        <f>IF(AND(OR($H$2="Y",$I$2="Y"),J9&lt;5,K9&lt;5),IF(AND(J9=J8,K9=K8),H8+1,1),"")</f>
      </c>
      <c r="I9" s="24" t="e">
        <f>IF(AND($I$2="Y",K9&gt;0,OR(AND(H9=1,#REF!=10),AND(H9=2,H19=20),AND(H9=3,H29=30),AND(H9=4,H35=40),AND(H9=5,H43=50),AND(H9=6,H54=60),AND(H9=7,#REF!=70),AND(H9=8,H63=80),AND(H9=9,H76=90),AND(H9=10,H85=100))),VLOOKUP(K9-1,SortLookup!$A$13:$B$16,2,FALSE),"")</f>
        <v>#REF!</v>
      </c>
      <c r="J9" s="25">
        <f>IF(ISNA(VLOOKUP(F9,SortLookup!$A$1:$B$5,2,FALSE))," ",VLOOKUP(F9,SortLookup!$A$1:$B$5,2,FALSE))</f>
        <v>2</v>
      </c>
      <c r="K9" s="32" t="str">
        <f>IF(ISNA(VLOOKUP(G9,SortLookup!$A$7:$B$11,2,FALSE))," ",VLOOKUP(G9,SortLookup!$A$7:$B$11,2,FALSE))</f>
        <v> </v>
      </c>
      <c r="L9" s="123">
        <f>M9+N9+O9</f>
        <v>144.17</v>
      </c>
      <c r="M9" s="125">
        <f>AC9+AP9+BB9+BM9+BY9+CJ9+CU9+DF9+DQ9+EB9+EM9+EX9+FI9+FT9+GE9+GP9+HA9+HL9+HW9+IH9</f>
        <v>107.17</v>
      </c>
      <c r="N9" s="52">
        <f>AE9+AR9+BD9+BO9+CA9+CL9+CW9+DH9+DS9+ED9+EO9+EZ9+FK9+FV9+GG9+GR9+HC9+HN9+HY9+IJ9</f>
        <v>10</v>
      </c>
      <c r="O9" s="53">
        <f>P9/2</f>
        <v>27</v>
      </c>
      <c r="P9" s="126">
        <f>X9+AK9+AW9+BH9+BT9+CE9+CP9+DA9+DL9+DW9+EH9+ES9+FD9+FO9+FZ9+GK9+GV9+HG9+HR9+IC9</f>
        <v>54</v>
      </c>
      <c r="Q9" s="135">
        <v>3.23</v>
      </c>
      <c r="R9" s="38">
        <v>3.78</v>
      </c>
      <c r="S9" s="38">
        <v>6.64</v>
      </c>
      <c r="T9" s="38">
        <v>5.43</v>
      </c>
      <c r="U9" s="38"/>
      <c r="V9" s="38"/>
      <c r="W9" s="38"/>
      <c r="X9" s="39">
        <v>17</v>
      </c>
      <c r="Y9" s="39">
        <v>0</v>
      </c>
      <c r="Z9" s="39">
        <v>0</v>
      </c>
      <c r="AA9" s="39">
        <v>0</v>
      </c>
      <c r="AB9" s="97">
        <v>0</v>
      </c>
      <c r="AC9" s="34">
        <f>Q9+R9+S9+T9+U9+V9+W9</f>
        <v>19.08</v>
      </c>
      <c r="AD9" s="33">
        <f>X9/2</f>
        <v>8.5</v>
      </c>
      <c r="AE9" s="26">
        <f>(Y9*3)+(Z9*5)+(AA9*5)+(AB9*20)</f>
        <v>0</v>
      </c>
      <c r="AF9" s="94">
        <f>AC9+AD9+AE9</f>
        <v>27.58</v>
      </c>
      <c r="AG9" s="135">
        <v>17.33</v>
      </c>
      <c r="AH9" s="38"/>
      <c r="AI9" s="38"/>
      <c r="AJ9" s="38"/>
      <c r="AK9" s="39">
        <v>12</v>
      </c>
      <c r="AL9" s="39">
        <v>0</v>
      </c>
      <c r="AM9" s="39">
        <v>0</v>
      </c>
      <c r="AN9" s="39">
        <v>0</v>
      </c>
      <c r="AO9" s="40">
        <v>0</v>
      </c>
      <c r="AP9" s="34">
        <f>AG9+AH9+AI9+AJ9</f>
        <v>17.33</v>
      </c>
      <c r="AQ9" s="33">
        <f>AK9/2</f>
        <v>6</v>
      </c>
      <c r="AR9" s="26">
        <f>(AL9*3)+(AM9*5)+(AN9*5)+(AO9*20)</f>
        <v>0</v>
      </c>
      <c r="AS9" s="94">
        <f>AP9+AQ9+AR9</f>
        <v>23.33</v>
      </c>
      <c r="AT9" s="135">
        <v>39.47</v>
      </c>
      <c r="AU9" s="38"/>
      <c r="AV9" s="38"/>
      <c r="AW9" s="39">
        <v>11</v>
      </c>
      <c r="AX9" s="39">
        <v>0</v>
      </c>
      <c r="AY9" s="39">
        <v>1</v>
      </c>
      <c r="AZ9" s="39">
        <v>1</v>
      </c>
      <c r="BA9" s="40">
        <v>0</v>
      </c>
      <c r="BB9" s="34">
        <f>AT9+AU9+AV9</f>
        <v>39.47</v>
      </c>
      <c r="BC9" s="33">
        <f>AW9/2</f>
        <v>5.5</v>
      </c>
      <c r="BD9" s="26">
        <f>(AX9*3)+(AY9*5)+(AZ9*5)+(BA9*20)</f>
        <v>10</v>
      </c>
      <c r="BE9" s="94">
        <f>BB9+BC9+BD9</f>
        <v>54.97</v>
      </c>
      <c r="BF9" s="92"/>
      <c r="BG9" s="85"/>
      <c r="BH9" s="39"/>
      <c r="BI9" s="39"/>
      <c r="BJ9" s="39"/>
      <c r="BK9" s="39"/>
      <c r="BL9" s="40"/>
      <c r="BM9" s="63">
        <f>BF9+BG9</f>
        <v>0</v>
      </c>
      <c r="BN9" s="53">
        <f>BH9/2</f>
        <v>0</v>
      </c>
      <c r="BO9" s="52">
        <f>(BI9*3)+(BJ9*5)+(BK9*5)+(BL9*20)</f>
        <v>0</v>
      </c>
      <c r="BP9" s="51">
        <f>BM9+BN9+BO9</f>
        <v>0</v>
      </c>
      <c r="BQ9" s="42">
        <v>31.29</v>
      </c>
      <c r="BR9" s="38"/>
      <c r="BS9" s="38"/>
      <c r="BT9" s="39">
        <v>14</v>
      </c>
      <c r="BU9" s="39">
        <v>0</v>
      </c>
      <c r="BV9" s="39">
        <v>0</v>
      </c>
      <c r="BW9" s="39">
        <v>0</v>
      </c>
      <c r="BX9" s="40">
        <v>0</v>
      </c>
      <c r="BY9" s="34">
        <f>BQ9+BR9+BS9</f>
        <v>31.29</v>
      </c>
      <c r="BZ9" s="33">
        <f>BT9/2</f>
        <v>7</v>
      </c>
      <c r="CA9" s="43">
        <f>(BU9*3)+(BV9*5)+(BW9*5)+(BX9*20)</f>
        <v>0</v>
      </c>
      <c r="CB9" s="27">
        <f>BY9+BZ9+CA9</f>
        <v>38.29</v>
      </c>
      <c r="CC9" s="1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58">
        <f>IH9+II9+IJ9</f>
        <v>0</v>
      </c>
      <c r="IL9" s="59"/>
    </row>
    <row r="10" spans="1:246" ht="12.75">
      <c r="A10" s="44">
        <v>8</v>
      </c>
      <c r="B10" s="29" t="s">
        <v>125</v>
      </c>
      <c r="C10" s="29"/>
      <c r="D10" s="30"/>
      <c r="E10" s="30"/>
      <c r="F10" s="30" t="s">
        <v>19</v>
      </c>
      <c r="G10" s="90" t="s">
        <v>89</v>
      </c>
      <c r="H10" s="28">
        <f>IF(AND(OR($H$2="Y",$I$2="Y"),J10&lt;5,K10&lt;5),IF(AND(J10=J9,K10=K9),H9+1,1),"")</f>
      </c>
      <c r="I10" s="24" t="e">
        <f>IF(AND($I$2="Y",K10&gt;0,OR(AND(H10=1,H34=10),AND(H10=2,#REF!=20),AND(H10=3,#REF!=30),AND(H10=4,#REF!=40),AND(H10=5,H46=50),AND(H10=6,#REF!=60),AND(H10=7,H69=70),AND(H10=8,H78=80),AND(H10=9,H87=90),AND(H10=10,H96=100))),VLOOKUP(K10-1,SortLookup!$A$13:$B$16,2,FALSE),"")</f>
        <v>#REF!</v>
      </c>
      <c r="J10" s="45">
        <f>IF(ISNA(VLOOKUP(F10,SortLookup!$A$1:$B$5,2,FALSE))," ",VLOOKUP(F10,SortLookup!$A$1:$B$5,2,FALSE))</f>
        <v>2</v>
      </c>
      <c r="K10" s="25" t="str">
        <f>IF(ISNA(VLOOKUP(G10,SortLookup!$A$7:$B$11,2,FALSE))," ",VLOOKUP(G10,SortLookup!$A$7:$B$11,2,FALSE))</f>
        <v> </v>
      </c>
      <c r="L10" s="123">
        <f>M10+N10+O10</f>
        <v>148.12</v>
      </c>
      <c r="M10" s="125">
        <f>AC10+AP10+BB10+BM10+BY10+CJ10+CU10+DF10+DQ10+EB10+EM10+EX10+FI10+FT10+GE10+GP10+HA10+HL10+HW10+IH10</f>
        <v>104.62</v>
      </c>
      <c r="N10" s="52">
        <f>AE10+AR10+BD10+BO10+CA10+CL10+CW10+DH10+DS10+ED10+EO10+EZ10+FK10+FV10+GG10+GR10+HC10+HN10+HY10+IJ10</f>
        <v>25</v>
      </c>
      <c r="O10" s="53">
        <f>P10/2</f>
        <v>18.5</v>
      </c>
      <c r="P10" s="126">
        <f>X10+AK10+AW10+BH10+BT10+CE10+CP10+DA10+DL10+DW10+EH10+ES10+FD10+FO10+FZ10+GK10+GV10+HG10+HR10+IC10</f>
        <v>37</v>
      </c>
      <c r="Q10" s="135">
        <v>3.16</v>
      </c>
      <c r="R10" s="38">
        <v>3.23</v>
      </c>
      <c r="S10" s="38">
        <v>2.77</v>
      </c>
      <c r="T10" s="38">
        <v>3.51</v>
      </c>
      <c r="U10" s="38"/>
      <c r="V10" s="38"/>
      <c r="W10" s="38"/>
      <c r="X10" s="39">
        <v>12</v>
      </c>
      <c r="Y10" s="39">
        <v>0</v>
      </c>
      <c r="Z10" s="39">
        <v>0</v>
      </c>
      <c r="AA10" s="39">
        <v>1</v>
      </c>
      <c r="AB10" s="97">
        <v>0</v>
      </c>
      <c r="AC10" s="34">
        <f>Q10+R10+S10+T10+U10+V10+W10</f>
        <v>12.67</v>
      </c>
      <c r="AD10" s="33">
        <f>X10/2</f>
        <v>6</v>
      </c>
      <c r="AE10" s="26">
        <f>(Y10*3)+(Z10*5)+(AA10*5)+(AB10*20)</f>
        <v>5</v>
      </c>
      <c r="AF10" s="94">
        <f>AC10+AD10+AE10</f>
        <v>23.67</v>
      </c>
      <c r="AG10" s="135">
        <v>18.07</v>
      </c>
      <c r="AH10" s="38"/>
      <c r="AI10" s="38"/>
      <c r="AJ10" s="38"/>
      <c r="AK10" s="39">
        <v>5</v>
      </c>
      <c r="AL10" s="39">
        <v>0</v>
      </c>
      <c r="AM10" s="39">
        <v>0</v>
      </c>
      <c r="AN10" s="39">
        <v>0</v>
      </c>
      <c r="AO10" s="40">
        <v>0</v>
      </c>
      <c r="AP10" s="34">
        <f>AG10+AH10+AI10+AJ10</f>
        <v>18.07</v>
      </c>
      <c r="AQ10" s="33">
        <f>AK10/2</f>
        <v>2.5</v>
      </c>
      <c r="AR10" s="26">
        <f>(AL10*3)+(AM10*5)+(AN10*5)+(AO10*20)</f>
        <v>0</v>
      </c>
      <c r="AS10" s="94">
        <f>AP10+AQ10+AR10</f>
        <v>20.57</v>
      </c>
      <c r="AT10" s="135">
        <v>32.05</v>
      </c>
      <c r="AU10" s="38"/>
      <c r="AV10" s="38"/>
      <c r="AW10" s="39">
        <v>0</v>
      </c>
      <c r="AX10" s="39">
        <v>0</v>
      </c>
      <c r="AY10" s="39">
        <v>0</v>
      </c>
      <c r="AZ10" s="39">
        <v>0</v>
      </c>
      <c r="BA10" s="40">
        <v>0</v>
      </c>
      <c r="BB10" s="34">
        <f>AT10+AU10+AV10</f>
        <v>32.05</v>
      </c>
      <c r="BC10" s="33">
        <f>AW10/2</f>
        <v>0</v>
      </c>
      <c r="BD10" s="26">
        <f>(AX10*3)+(AY10*5)+(AZ10*5)+(BA10*20)</f>
        <v>0</v>
      </c>
      <c r="BE10" s="94">
        <f>BB10+BC10+BD10</f>
        <v>32.05</v>
      </c>
      <c r="BF10" s="92"/>
      <c r="BG10" s="85"/>
      <c r="BH10" s="39"/>
      <c r="BI10" s="39"/>
      <c r="BJ10" s="39"/>
      <c r="BK10" s="39"/>
      <c r="BL10" s="40"/>
      <c r="BM10" s="63">
        <f>BF10+BG10</f>
        <v>0</v>
      </c>
      <c r="BN10" s="53">
        <f>BH10/2</f>
        <v>0</v>
      </c>
      <c r="BO10" s="52">
        <f>(BI10*3)+(BJ10*5)+(BK10*5)+(BL10*20)</f>
        <v>0</v>
      </c>
      <c r="BP10" s="51">
        <f>BM10+BN10+BO10</f>
        <v>0</v>
      </c>
      <c r="BQ10" s="42">
        <v>41.83</v>
      </c>
      <c r="BR10" s="38"/>
      <c r="BS10" s="38"/>
      <c r="BT10" s="39">
        <v>20</v>
      </c>
      <c r="BU10" s="39">
        <v>0</v>
      </c>
      <c r="BV10" s="39">
        <v>4</v>
      </c>
      <c r="BW10" s="39">
        <v>0</v>
      </c>
      <c r="BX10" s="40">
        <v>0</v>
      </c>
      <c r="BY10" s="34">
        <f>BQ10+BR10+BS10</f>
        <v>41.83</v>
      </c>
      <c r="BZ10" s="33">
        <f>BT10/2</f>
        <v>10</v>
      </c>
      <c r="CA10" s="43">
        <f>(BU10*3)+(BV10*5)+(BW10*5)+(BX10*20)</f>
        <v>20</v>
      </c>
      <c r="CB10" s="27">
        <f>BY10+BZ10+CA10</f>
        <v>71.83</v>
      </c>
      <c r="CC10" s="1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58">
        <f>IH10+II10+IJ10</f>
        <v>0</v>
      </c>
      <c r="IL10" s="59"/>
    </row>
    <row r="11" spans="1:246" ht="12.75">
      <c r="A11" s="44">
        <v>9</v>
      </c>
      <c r="B11" s="29" t="s">
        <v>121</v>
      </c>
      <c r="C11" s="29"/>
      <c r="D11" s="30"/>
      <c r="E11" s="30"/>
      <c r="F11" s="30" t="s">
        <v>19</v>
      </c>
      <c r="G11" s="90" t="s">
        <v>23</v>
      </c>
      <c r="H11" s="28">
        <f>IF(AND(OR($H$2="Y",$I$2="Y"),J11&lt;5,K11&lt;5),IF(AND(J11=J5,K11=K5),H5+1,1),"")</f>
      </c>
      <c r="I11" s="24" t="e">
        <f>IF(AND($I$2="Y",K11&gt;0,OR(AND(H11=1,#REF!=10),AND(H11=2,H26=20),AND(H11=3,H35=30),AND(H11=4,H45=40),AND(H11=5,H54=50),AND(H11=6,H63=60),AND(H11=7,H72=70),AND(H11=8,H81=80),AND(H11=9,H90=90),AND(H11=10,H99=100))),VLOOKUP(K11-1,SortLookup!$A$13:$B$16,2,FALSE),"")</f>
        <v>#REF!</v>
      </c>
      <c r="J11" s="45">
        <f>IF(ISNA(VLOOKUP(F11,SortLookup!$A$1:$B$5,2,FALSE))," ",VLOOKUP(F11,SortLookup!$A$1:$B$5,2,FALSE))</f>
        <v>2</v>
      </c>
      <c r="K11" s="25">
        <f>IF(ISNA(VLOOKUP(G11,SortLookup!$A$7:$B$11,2,FALSE))," ",VLOOKUP(G11,SortLookup!$A$7:$B$11,2,FALSE))</f>
        <v>2</v>
      </c>
      <c r="L11" s="123">
        <f>M11+N11+O11</f>
        <v>154.93</v>
      </c>
      <c r="M11" s="125">
        <f>AC11+AP11+BB11+BM11+BY11+CJ11+CU11+DF11+DQ11+EB11+EM11+EX11+FI11+FT11+GE11+GP11+HA11+HL11+HW11+IH11</f>
        <v>143.93</v>
      </c>
      <c r="N11" s="52">
        <f>AE11+AR11+BD11+BO11+CA11+CL11+CW11+DH11+DS11+ED11+EO11+EZ11+FK11+FV11+GG11+GR11+HC11+HN11+HY11+IJ11</f>
        <v>0</v>
      </c>
      <c r="O11" s="53">
        <f>P11/2</f>
        <v>11</v>
      </c>
      <c r="P11" s="126">
        <f>X11+AK11+AW11+BH11+BT11+CE11+CP11+DA11+DL11+DW11+EH11+ES11+FD11+FO11+FZ11+GK11+GV11+HG11+HR11+IC11</f>
        <v>22</v>
      </c>
      <c r="Q11" s="135">
        <v>7.01</v>
      </c>
      <c r="R11" s="38">
        <v>5.53</v>
      </c>
      <c r="S11" s="38">
        <v>7.27</v>
      </c>
      <c r="T11" s="38">
        <v>5.3</v>
      </c>
      <c r="U11" s="38"/>
      <c r="V11" s="38"/>
      <c r="W11" s="38"/>
      <c r="X11" s="39">
        <v>9</v>
      </c>
      <c r="Y11" s="39">
        <v>0</v>
      </c>
      <c r="Z11" s="39">
        <v>0</v>
      </c>
      <c r="AA11" s="39">
        <v>0</v>
      </c>
      <c r="AB11" s="97">
        <v>0</v>
      </c>
      <c r="AC11" s="34">
        <f>Q11+R11+S11+T11+U11+V11+W11</f>
        <v>25.11</v>
      </c>
      <c r="AD11" s="33">
        <f>X11/2</f>
        <v>4.5</v>
      </c>
      <c r="AE11" s="26">
        <f>(Y11*3)+(Z11*5)+(AA11*5)+(AB11*20)</f>
        <v>0</v>
      </c>
      <c r="AF11" s="94">
        <f>AC11+AD11+AE11</f>
        <v>29.61</v>
      </c>
      <c r="AG11" s="135">
        <v>38.68</v>
      </c>
      <c r="AH11" s="38"/>
      <c r="AI11" s="38"/>
      <c r="AJ11" s="38"/>
      <c r="AK11" s="39">
        <v>4</v>
      </c>
      <c r="AL11" s="39">
        <v>0</v>
      </c>
      <c r="AM11" s="39">
        <v>0</v>
      </c>
      <c r="AN11" s="39">
        <v>0</v>
      </c>
      <c r="AO11" s="40">
        <v>0</v>
      </c>
      <c r="AP11" s="34">
        <f>AG11+AH11+AI11+AJ11</f>
        <v>38.68</v>
      </c>
      <c r="AQ11" s="33">
        <f>AK11/2</f>
        <v>2</v>
      </c>
      <c r="AR11" s="26">
        <f>(AL11*3)+(AM11*5)+(AN11*5)+(AO11*20)</f>
        <v>0</v>
      </c>
      <c r="AS11" s="94">
        <f>AP11+AQ11+AR11</f>
        <v>40.68</v>
      </c>
      <c r="AT11" s="135">
        <v>46.65</v>
      </c>
      <c r="AU11" s="38"/>
      <c r="AV11" s="38"/>
      <c r="AW11" s="39">
        <v>0</v>
      </c>
      <c r="AX11" s="39">
        <v>0</v>
      </c>
      <c r="AY11" s="39">
        <v>0</v>
      </c>
      <c r="AZ11" s="39">
        <v>0</v>
      </c>
      <c r="BA11" s="40">
        <v>0</v>
      </c>
      <c r="BB11" s="34">
        <f>AT11+AU11+AV11</f>
        <v>46.65</v>
      </c>
      <c r="BC11" s="33">
        <f>AW11/2</f>
        <v>0</v>
      </c>
      <c r="BD11" s="26">
        <f>(AX11*3)+(AY11*5)+(AZ11*5)+(BA11*20)</f>
        <v>0</v>
      </c>
      <c r="BE11" s="94">
        <f>BB11+BC11+BD11</f>
        <v>46.65</v>
      </c>
      <c r="BF11" s="92"/>
      <c r="BG11" s="85"/>
      <c r="BH11" s="39"/>
      <c r="BI11" s="39"/>
      <c r="BJ11" s="39"/>
      <c r="BK11" s="39"/>
      <c r="BL11" s="40"/>
      <c r="BM11" s="63">
        <f>BF11+BG11</f>
        <v>0</v>
      </c>
      <c r="BN11" s="53">
        <f>BH11/2</f>
        <v>0</v>
      </c>
      <c r="BO11" s="52">
        <f>(BI11*3)+(BJ11*5)+(BK11*5)+(BL11*20)</f>
        <v>0</v>
      </c>
      <c r="BP11" s="51">
        <f>BM11+BN11+BO11</f>
        <v>0</v>
      </c>
      <c r="BQ11" s="42">
        <v>33.49</v>
      </c>
      <c r="BR11" s="38"/>
      <c r="BS11" s="38"/>
      <c r="BT11" s="39">
        <v>9</v>
      </c>
      <c r="BU11" s="39">
        <v>0</v>
      </c>
      <c r="BV11" s="39">
        <v>0</v>
      </c>
      <c r="BW11" s="39">
        <v>0</v>
      </c>
      <c r="BX11" s="40">
        <v>0</v>
      </c>
      <c r="BY11" s="34">
        <f>BQ11+BR11+BS11</f>
        <v>33.49</v>
      </c>
      <c r="BZ11" s="33">
        <f>BT11/2</f>
        <v>4.5</v>
      </c>
      <c r="CA11" s="43">
        <f>(BU11*3)+(BV11*5)+(BW11*5)+(BX11*20)</f>
        <v>0</v>
      </c>
      <c r="CB11" s="27">
        <f>BY11+BZ11+CA11</f>
        <v>37.99</v>
      </c>
      <c r="CC11" s="1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58">
        <f>IH11+II11+IJ11</f>
        <v>0</v>
      </c>
      <c r="IL11" s="59"/>
    </row>
    <row r="12" spans="1:246" ht="12.75">
      <c r="A12" s="44">
        <v>10</v>
      </c>
      <c r="B12" s="29" t="s">
        <v>132</v>
      </c>
      <c r="C12" s="29"/>
      <c r="D12" s="30"/>
      <c r="E12" s="30"/>
      <c r="F12" s="30" t="s">
        <v>19</v>
      </c>
      <c r="G12" s="90" t="s">
        <v>24</v>
      </c>
      <c r="H12" s="28">
        <f>IF(AND(OR($H$2="Y",$I$2="Y"),J12&lt;5,K12&lt;5),IF(AND(J12=J11,K12=K11),H11+1,1),"")</f>
      </c>
      <c r="I12" s="24" t="e">
        <f>IF(AND($I$2="Y",K12&gt;0,OR(AND(H12=1,H16=10),AND(H12=2,H26=20),AND(H12=3,#REF!=30),AND(H12=4,#REF!=40),AND(H12=5,H48=50),AND(H12=6,H57=60),AND(H12=7,H66=70),AND(H12=8,#REF!=80),AND(H12=9,H75=90),AND(H12=10,H88=100))),VLOOKUP(K12-1,SortLookup!$A$13:$B$16,2,FALSE),"")</f>
        <v>#REF!</v>
      </c>
      <c r="J12" s="45">
        <f>IF(ISNA(VLOOKUP(F12,SortLookup!$A$1:$B$5,2,FALSE))," ",VLOOKUP(F12,SortLookup!$A$1:$B$5,2,FALSE))</f>
        <v>2</v>
      </c>
      <c r="K12" s="25">
        <f>IF(ISNA(VLOOKUP(G12,SortLookup!$A$7:$B$11,2,FALSE))," ",VLOOKUP(G12,SortLookup!$A$7:$B$11,2,FALSE))</f>
        <v>3</v>
      </c>
      <c r="L12" s="123">
        <f>M12+N12+O12</f>
        <v>162.84</v>
      </c>
      <c r="M12" s="125">
        <f>AC12+AP12+BB12+BM12+BY12+CJ12+CU12+DF12+DQ12+EB12+EM12+EX12+FI12+FT12+GE12+GP12+HA12+HL12+HW12+IH12</f>
        <v>143.84</v>
      </c>
      <c r="N12" s="52">
        <f>AE12+AR12+BD12+BO12+CA12+CL12+CW12+DH12+DS12+ED12+EO12+EZ12+FK12+FV12+GG12+GR12+HC12+HN12+HY12+IJ12</f>
        <v>8</v>
      </c>
      <c r="O12" s="53">
        <f>P12/2</f>
        <v>11</v>
      </c>
      <c r="P12" s="126">
        <f>X12+AK12+AW12+BH12+BT12+CE12+CP12+DA12+DL12+DW12+EH12+ES12+FD12+FO12+FZ12+GK12+GV12+HG12+HR12+IC12</f>
        <v>22</v>
      </c>
      <c r="Q12" s="135">
        <v>3.83</v>
      </c>
      <c r="R12" s="38">
        <v>5.37</v>
      </c>
      <c r="S12" s="38">
        <v>9.81</v>
      </c>
      <c r="T12" s="38">
        <v>6.11</v>
      </c>
      <c r="U12" s="38"/>
      <c r="V12" s="38"/>
      <c r="W12" s="38"/>
      <c r="X12" s="39">
        <v>20</v>
      </c>
      <c r="Y12" s="39">
        <v>0</v>
      </c>
      <c r="Z12" s="39">
        <v>0</v>
      </c>
      <c r="AA12" s="39">
        <v>0</v>
      </c>
      <c r="AB12" s="97">
        <v>0</v>
      </c>
      <c r="AC12" s="34">
        <f>Q12+R12+S12+T12+U12+V12+W12</f>
        <v>25.12</v>
      </c>
      <c r="AD12" s="33">
        <f>X12/2</f>
        <v>10</v>
      </c>
      <c r="AE12" s="26">
        <f>(Y12*3)+(Z12*5)+(AA12*5)+(AB12*20)</f>
        <v>0</v>
      </c>
      <c r="AF12" s="94">
        <f>AC12+AD12+AE12</f>
        <v>35.12</v>
      </c>
      <c r="AG12" s="135">
        <v>37.5</v>
      </c>
      <c r="AH12" s="38"/>
      <c r="AI12" s="38"/>
      <c r="AJ12" s="38"/>
      <c r="AK12" s="39">
        <v>2</v>
      </c>
      <c r="AL12" s="39">
        <v>1</v>
      </c>
      <c r="AM12" s="39">
        <v>0</v>
      </c>
      <c r="AN12" s="39">
        <v>0</v>
      </c>
      <c r="AO12" s="40">
        <v>0</v>
      </c>
      <c r="AP12" s="34">
        <f>AG12+AH12+AI12+AJ12</f>
        <v>37.5</v>
      </c>
      <c r="AQ12" s="33">
        <f>AK12/2</f>
        <v>1</v>
      </c>
      <c r="AR12" s="26">
        <f>(AL12*3)+(AM12*5)+(AN12*5)+(AO12*20)</f>
        <v>3</v>
      </c>
      <c r="AS12" s="94">
        <f>AP12+AQ12+AR12</f>
        <v>41.5</v>
      </c>
      <c r="AT12" s="135">
        <v>29.28</v>
      </c>
      <c r="AU12" s="38"/>
      <c r="AV12" s="38"/>
      <c r="AW12" s="39">
        <v>0</v>
      </c>
      <c r="AX12" s="39">
        <v>0</v>
      </c>
      <c r="AY12" s="39">
        <v>0</v>
      </c>
      <c r="AZ12" s="39">
        <v>1</v>
      </c>
      <c r="BA12" s="40">
        <v>0</v>
      </c>
      <c r="BB12" s="34">
        <f>AT12+AU12+AV12</f>
        <v>29.28</v>
      </c>
      <c r="BC12" s="33">
        <f>AW12/2</f>
        <v>0</v>
      </c>
      <c r="BD12" s="26">
        <f>(AX12*3)+(AY12*5)+(AZ12*5)+(BA12*20)</f>
        <v>5</v>
      </c>
      <c r="BE12" s="94">
        <f>BB12+BC12+BD12</f>
        <v>34.28</v>
      </c>
      <c r="BF12" s="92"/>
      <c r="BG12" s="85"/>
      <c r="BH12" s="39"/>
      <c r="BI12" s="39"/>
      <c r="BJ12" s="39"/>
      <c r="BK12" s="39"/>
      <c r="BL12" s="40"/>
      <c r="BM12" s="63">
        <f>BF12+BG12</f>
        <v>0</v>
      </c>
      <c r="BN12" s="53">
        <f>BH12/2</f>
        <v>0</v>
      </c>
      <c r="BO12" s="52">
        <f>(BI12*3)+(BJ12*5)+(BK12*5)+(BL12*20)</f>
        <v>0</v>
      </c>
      <c r="BP12" s="51">
        <f>BM12+BN12+BO12</f>
        <v>0</v>
      </c>
      <c r="BQ12" s="42">
        <v>51.94</v>
      </c>
      <c r="BR12" s="38"/>
      <c r="BS12" s="38"/>
      <c r="BT12" s="39">
        <v>0</v>
      </c>
      <c r="BU12" s="39">
        <v>0</v>
      </c>
      <c r="BV12" s="39">
        <v>0</v>
      </c>
      <c r="BW12" s="39">
        <v>0</v>
      </c>
      <c r="BX12" s="40">
        <v>0</v>
      </c>
      <c r="BY12" s="34">
        <f>BQ12+BR12+BS12</f>
        <v>51.94</v>
      </c>
      <c r="BZ12" s="33">
        <f>BT12/2</f>
        <v>0</v>
      </c>
      <c r="CA12" s="43">
        <f>(BU12*3)+(BV12*5)+(BW12*5)+(BX12*20)</f>
        <v>0</v>
      </c>
      <c r="CB12" s="27">
        <f>BY12+BZ12+CA12</f>
        <v>51.94</v>
      </c>
      <c r="CC12" s="1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58">
        <f>IH12+II12+IJ12</f>
        <v>0</v>
      </c>
      <c r="IL12" s="59"/>
    </row>
    <row r="13" spans="1:246" ht="12.75">
      <c r="A13" s="44">
        <v>11</v>
      </c>
      <c r="B13" s="29" t="s">
        <v>130</v>
      </c>
      <c r="C13" s="29"/>
      <c r="D13" s="30"/>
      <c r="E13" s="30"/>
      <c r="F13" s="30" t="s">
        <v>19</v>
      </c>
      <c r="G13" s="90" t="s">
        <v>89</v>
      </c>
      <c r="H13" s="28">
        <f>IF(AND(OR($H$2="Y",$I$2="Y"),J13&lt;5,K13&lt;5),IF(AND(J13=J12,K13=K12),H12+1,1),"")</f>
      </c>
      <c r="I13" s="24" t="e">
        <f>IF(AND($I$2="Y",K13&gt;0,OR(AND(H13=1,#REF!=10),AND(H13=2,H33=20),AND(H13=3,H42=30),AND(H13=4,H53=40),AND(H13=5,H61=50),AND(H13=6,H70=60),AND(H13=7,H79=70),AND(H13=8,H88=80),AND(H13=9,H97=90),AND(H13=10,H106=100))),VLOOKUP(K13-1,SortLookup!$A$13:$B$16,2,FALSE),"")</f>
        <v>#REF!</v>
      </c>
      <c r="J13" s="45">
        <f>IF(ISNA(VLOOKUP(F13,SortLookup!$A$1:$B$5,2,FALSE))," ",VLOOKUP(F13,SortLookup!$A$1:$B$5,2,FALSE))</f>
        <v>2</v>
      </c>
      <c r="K13" s="25" t="str">
        <f>IF(ISNA(VLOOKUP(G13,SortLookup!$A$7:$B$11,2,FALSE))," ",VLOOKUP(G13,SortLookup!$A$7:$B$11,2,FALSE))</f>
        <v> </v>
      </c>
      <c r="L13" s="123">
        <f>M13+N13+O13</f>
        <v>164.48</v>
      </c>
      <c r="M13" s="125">
        <f>AC13+AP13+BB13+BM13+BY13+CJ13+CU13+DF13+DQ13+EB13+EM13+EX13+FI13+FT13+GE13+GP13+HA13+HL13+HW13+IH13</f>
        <v>151.98</v>
      </c>
      <c r="N13" s="52">
        <f>AE13+AR13+BD13+BO13+CA13+CL13+CW13+DH13+DS13+ED13+EO13+EZ13+FK13+FV13+GG13+GR13+HC13+HN13+HY13+IJ13</f>
        <v>5</v>
      </c>
      <c r="O13" s="53">
        <f>P13/2</f>
        <v>7.5</v>
      </c>
      <c r="P13" s="126">
        <f>X13+AK13+AW13+BH13+BT13+CE13+CP13+DA13+DL13+DW13+EH13+ES13+FD13+FO13+FZ13+GK13+GV13+HG13+HR13+IC13</f>
        <v>15</v>
      </c>
      <c r="Q13" s="135">
        <v>3.75</v>
      </c>
      <c r="R13" s="38">
        <v>3.87</v>
      </c>
      <c r="S13" s="38">
        <v>7.28</v>
      </c>
      <c r="T13" s="38">
        <v>6.81</v>
      </c>
      <c r="U13" s="38"/>
      <c r="V13" s="38"/>
      <c r="W13" s="38"/>
      <c r="X13" s="39">
        <v>12</v>
      </c>
      <c r="Y13" s="39">
        <v>0</v>
      </c>
      <c r="Z13" s="39">
        <v>0</v>
      </c>
      <c r="AA13" s="39">
        <v>0</v>
      </c>
      <c r="AB13" s="97">
        <v>0</v>
      </c>
      <c r="AC13" s="34">
        <f>Q13+R13+S13+T13+U13+V13+W13</f>
        <v>21.71</v>
      </c>
      <c r="AD13" s="33">
        <f>X13/2</f>
        <v>6</v>
      </c>
      <c r="AE13" s="26">
        <f>(Y13*3)+(Z13*5)+(AA13*5)+(AB13*20)</f>
        <v>0</v>
      </c>
      <c r="AF13" s="94">
        <f>AC13+AD13+AE13</f>
        <v>27.71</v>
      </c>
      <c r="AG13" s="135">
        <v>36.02</v>
      </c>
      <c r="AH13" s="38"/>
      <c r="AI13" s="38"/>
      <c r="AJ13" s="38"/>
      <c r="AK13" s="39">
        <v>0</v>
      </c>
      <c r="AL13" s="39">
        <v>0</v>
      </c>
      <c r="AM13" s="39">
        <v>0</v>
      </c>
      <c r="AN13" s="39">
        <v>0</v>
      </c>
      <c r="AO13" s="40">
        <v>0</v>
      </c>
      <c r="AP13" s="34">
        <f>AG13+AH13+AI13+AJ13</f>
        <v>36.02</v>
      </c>
      <c r="AQ13" s="33">
        <f>AK13/2</f>
        <v>0</v>
      </c>
      <c r="AR13" s="26">
        <f>(AL13*3)+(AM13*5)+(AN13*5)+(AO13*20)</f>
        <v>0</v>
      </c>
      <c r="AS13" s="94">
        <f>AP13+AQ13+AR13</f>
        <v>36.02</v>
      </c>
      <c r="AT13" s="135">
        <v>47.98</v>
      </c>
      <c r="AU13" s="38"/>
      <c r="AV13" s="38"/>
      <c r="AW13" s="39">
        <v>0</v>
      </c>
      <c r="AX13" s="39">
        <v>0</v>
      </c>
      <c r="AY13" s="39">
        <v>0</v>
      </c>
      <c r="AZ13" s="39">
        <v>1</v>
      </c>
      <c r="BA13" s="40">
        <v>0</v>
      </c>
      <c r="BB13" s="34">
        <f>AT13+AU13+AV13</f>
        <v>47.98</v>
      </c>
      <c r="BC13" s="33">
        <f>AW13/2</f>
        <v>0</v>
      </c>
      <c r="BD13" s="26">
        <f>(AX13*3)+(AY13*5)+(AZ13*5)+(BA13*20)</f>
        <v>5</v>
      </c>
      <c r="BE13" s="94">
        <f>BB13+BC13+BD13</f>
        <v>52.98</v>
      </c>
      <c r="BF13" s="92"/>
      <c r="BG13" s="85"/>
      <c r="BH13" s="39"/>
      <c r="BI13" s="39"/>
      <c r="BJ13" s="39"/>
      <c r="BK13" s="39"/>
      <c r="BL13" s="40"/>
      <c r="BM13" s="63">
        <f>BF13+BG13</f>
        <v>0</v>
      </c>
      <c r="BN13" s="53">
        <f>BH13/2</f>
        <v>0</v>
      </c>
      <c r="BO13" s="52">
        <f>(BI13*3)+(BJ13*5)+(BK13*5)+(BL13*20)</f>
        <v>0</v>
      </c>
      <c r="BP13" s="51">
        <f>BM13+BN13+BO13</f>
        <v>0</v>
      </c>
      <c r="BQ13" s="42">
        <v>46.27</v>
      </c>
      <c r="BR13" s="38"/>
      <c r="BS13" s="38"/>
      <c r="BT13" s="39">
        <v>3</v>
      </c>
      <c r="BU13" s="39">
        <v>0</v>
      </c>
      <c r="BV13" s="39">
        <v>0</v>
      </c>
      <c r="BW13" s="39">
        <v>0</v>
      </c>
      <c r="BX13" s="40">
        <v>0</v>
      </c>
      <c r="BY13" s="34">
        <f>BQ13+BR13+BS13</f>
        <v>46.27</v>
      </c>
      <c r="BZ13" s="33">
        <f>BT13/2</f>
        <v>1.5</v>
      </c>
      <c r="CA13" s="43">
        <f>(BU13*3)+(BV13*5)+(BW13*5)+(BX13*20)</f>
        <v>0</v>
      </c>
      <c r="CB13" s="27">
        <f>BY13+BZ13+CA13</f>
        <v>47.77</v>
      </c>
      <c r="CC13" s="1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58">
        <f>IH13+II13+IJ13</f>
        <v>0</v>
      </c>
      <c r="IL13" s="59"/>
    </row>
    <row r="14" spans="1:246" ht="12.75">
      <c r="A14" s="44">
        <v>12</v>
      </c>
      <c r="B14" s="29" t="s">
        <v>123</v>
      </c>
      <c r="C14" s="29"/>
      <c r="D14" s="30"/>
      <c r="E14" s="30"/>
      <c r="F14" s="30" t="s">
        <v>19</v>
      </c>
      <c r="G14" s="90" t="s">
        <v>89</v>
      </c>
      <c r="H14" s="28">
        <f>IF(AND(OR($H$2="Y",$I$2="Y"),J14&lt;5,K14&lt;5),IF(AND(J14=J13,K14=K13),H13+1,1),"")</f>
      </c>
      <c r="I14" s="24" t="e">
        <f>IF(AND($I$2="Y",K14&gt;0,OR(AND(H14=1,#REF!=10),AND(H14=2,H34=20),AND(H14=3,H43=30),AND(H14=4,H54=40),AND(H14=5,H62=50),AND(H14=6,H71=60),AND(H14=7,H80=70),AND(H14=8,H89=80),AND(H14=9,H98=90),AND(H14=10,H107=100))),VLOOKUP(K14-1,SortLookup!$A$13:$B$16,2,FALSE),"")</f>
        <v>#REF!</v>
      </c>
      <c r="J14" s="45">
        <f>IF(ISNA(VLOOKUP(F14,SortLookup!$A$1:$B$5,2,FALSE))," ",VLOOKUP(F14,SortLookup!$A$1:$B$5,2,FALSE))</f>
        <v>2</v>
      </c>
      <c r="K14" s="25" t="str">
        <f>IF(ISNA(VLOOKUP(G14,SortLookup!$A$7:$B$11,2,FALSE))," ",VLOOKUP(G14,SortLookup!$A$7:$B$11,2,FALSE))</f>
        <v> </v>
      </c>
      <c r="L14" s="123">
        <f>M14+N14+O14</f>
        <v>185.06</v>
      </c>
      <c r="M14" s="125">
        <f>AC14+AP14+BB14+BM14+BY14+CJ14+CU14+DF14+DQ14+EB14+EM14+EX14+FI14+FT14+GE14+GP14+HA14+HL14+HW14+IH14</f>
        <v>160.56</v>
      </c>
      <c r="N14" s="52">
        <f>AE14+AR14+BD14+BO14+CA14+CL14+CW14+DH14+DS14+ED14+EO14+EZ14+FK14+FV14+GG14+GR14+HC14+HN14+HY14+IJ14</f>
        <v>10</v>
      </c>
      <c r="O14" s="53">
        <f>P14/2</f>
        <v>14.5</v>
      </c>
      <c r="P14" s="126">
        <f>X14+AK14+AW14+BH14+BT14+CE14+CP14+DA14+DL14+DW14+EH14+ES14+FD14+FO14+FZ14+GK14+GV14+HG14+HR14+IC14</f>
        <v>29</v>
      </c>
      <c r="Q14" s="135">
        <v>5.76</v>
      </c>
      <c r="R14" s="38">
        <v>5.1</v>
      </c>
      <c r="S14" s="38">
        <v>6.44</v>
      </c>
      <c r="T14" s="38">
        <v>5.01</v>
      </c>
      <c r="U14" s="38"/>
      <c r="V14" s="38"/>
      <c r="W14" s="38"/>
      <c r="X14" s="39">
        <v>18</v>
      </c>
      <c r="Y14" s="39">
        <v>0</v>
      </c>
      <c r="Z14" s="39">
        <v>0</v>
      </c>
      <c r="AA14" s="39">
        <v>0</v>
      </c>
      <c r="AB14" s="97">
        <v>0</v>
      </c>
      <c r="AC14" s="34">
        <f>Q14+R14+S14+T14+U14+V14+W14</f>
        <v>22.31</v>
      </c>
      <c r="AD14" s="33">
        <f>X14/2</f>
        <v>9</v>
      </c>
      <c r="AE14" s="26">
        <f>(Y14*3)+(Z14*5)+(AA14*5)+(AB14*20)</f>
        <v>0</v>
      </c>
      <c r="AF14" s="94">
        <f>AC14+AD14+AE14</f>
        <v>31.31</v>
      </c>
      <c r="AG14" s="135">
        <v>35.88</v>
      </c>
      <c r="AH14" s="38"/>
      <c r="AI14" s="38"/>
      <c r="AJ14" s="38"/>
      <c r="AK14" s="39">
        <v>0</v>
      </c>
      <c r="AL14" s="39">
        <v>0</v>
      </c>
      <c r="AM14" s="39">
        <v>0</v>
      </c>
      <c r="AN14" s="39">
        <v>0</v>
      </c>
      <c r="AO14" s="40">
        <v>0</v>
      </c>
      <c r="AP14" s="34">
        <f>AG14+AH14+AI14+AJ14</f>
        <v>35.88</v>
      </c>
      <c r="AQ14" s="33">
        <f>AK14/2</f>
        <v>0</v>
      </c>
      <c r="AR14" s="26">
        <f>(AL14*3)+(AM14*5)+(AN14*5)+(AO14*20)</f>
        <v>0</v>
      </c>
      <c r="AS14" s="94">
        <f>AP14+AQ14+AR14</f>
        <v>35.88</v>
      </c>
      <c r="AT14" s="135">
        <v>52.6</v>
      </c>
      <c r="AU14" s="38"/>
      <c r="AV14" s="38"/>
      <c r="AW14" s="39">
        <v>5</v>
      </c>
      <c r="AX14" s="39">
        <v>0</v>
      </c>
      <c r="AY14" s="39">
        <v>1</v>
      </c>
      <c r="AZ14" s="39">
        <v>0</v>
      </c>
      <c r="BA14" s="40">
        <v>0</v>
      </c>
      <c r="BB14" s="34">
        <f>AT14+AU14+AV14</f>
        <v>52.6</v>
      </c>
      <c r="BC14" s="33">
        <f>AW14/2</f>
        <v>2.5</v>
      </c>
      <c r="BD14" s="26">
        <f>(AX14*3)+(AY14*5)+(AZ14*5)+(BA14*20)</f>
        <v>5</v>
      </c>
      <c r="BE14" s="94">
        <f>BB14+BC14+BD14</f>
        <v>60.1</v>
      </c>
      <c r="BF14" s="92"/>
      <c r="BG14" s="85"/>
      <c r="BH14" s="39"/>
      <c r="BI14" s="39"/>
      <c r="BJ14" s="39"/>
      <c r="BK14" s="39"/>
      <c r="BL14" s="40"/>
      <c r="BM14" s="63">
        <f>BF14+BG14</f>
        <v>0</v>
      </c>
      <c r="BN14" s="53">
        <f>BH14/2</f>
        <v>0</v>
      </c>
      <c r="BO14" s="52">
        <f>(BI14*3)+(BJ14*5)+(BK14*5)+(BL14*20)</f>
        <v>0</v>
      </c>
      <c r="BP14" s="51">
        <f>BM14+BN14+BO14</f>
        <v>0</v>
      </c>
      <c r="BQ14" s="42">
        <v>49.77</v>
      </c>
      <c r="BR14" s="38"/>
      <c r="BS14" s="38"/>
      <c r="BT14" s="39">
        <v>6</v>
      </c>
      <c r="BU14" s="39">
        <v>0</v>
      </c>
      <c r="BV14" s="39">
        <v>1</v>
      </c>
      <c r="BW14" s="39">
        <v>0</v>
      </c>
      <c r="BX14" s="40">
        <v>0</v>
      </c>
      <c r="BY14" s="34">
        <f>BQ14+BR14+BS14</f>
        <v>49.77</v>
      </c>
      <c r="BZ14" s="33">
        <f>BT14/2</f>
        <v>3</v>
      </c>
      <c r="CA14" s="43">
        <f>(BU14*3)+(BV14*5)+(BW14*5)+(BX14*20)</f>
        <v>5</v>
      </c>
      <c r="CB14" s="27">
        <f>BY14+BZ14+CA14</f>
        <v>57.77</v>
      </c>
      <c r="CC14" s="1"/>
      <c r="CD14" s="1"/>
      <c r="CE14" s="2"/>
      <c r="CF14" s="2"/>
      <c r="CG14" s="2"/>
      <c r="CH14" s="2"/>
      <c r="CI14" s="2"/>
      <c r="CJ14" s="7">
        <f>CC14+CD14</f>
        <v>0</v>
      </c>
      <c r="CK14" s="14">
        <f>CE14/2</f>
        <v>0</v>
      </c>
      <c r="CL14" s="6">
        <f>(CF14*3)+(CG14*5)+(CH14*5)+(CI14*20)</f>
        <v>0</v>
      </c>
      <c r="CM14" s="15">
        <f>CJ14+CK14+CL14</f>
        <v>0</v>
      </c>
      <c r="CN14" s="16"/>
      <c r="CO14" s="1"/>
      <c r="CP14" s="2"/>
      <c r="CQ14" s="2"/>
      <c r="CR14" s="2"/>
      <c r="CS14" s="2"/>
      <c r="CT14" s="2"/>
      <c r="CU14" s="7">
        <f>CN14+CO14</f>
        <v>0</v>
      </c>
      <c r="CV14" s="14">
        <f>CP14/2</f>
        <v>0</v>
      </c>
      <c r="CW14" s="6">
        <f>(CQ14*3)+(CR14*5)+(CS14*5)+(CT14*20)</f>
        <v>0</v>
      </c>
      <c r="CX14" s="15">
        <f>CU14+CV14+CW14</f>
        <v>0</v>
      </c>
      <c r="CY14" s="16"/>
      <c r="CZ14" s="1"/>
      <c r="DA14" s="2"/>
      <c r="DB14" s="2"/>
      <c r="DC14" s="2"/>
      <c r="DD14" s="2"/>
      <c r="DE14" s="2"/>
      <c r="DF14" s="7">
        <f>CY14+CZ14</f>
        <v>0</v>
      </c>
      <c r="DG14" s="14">
        <f>DA14/2</f>
        <v>0</v>
      </c>
      <c r="DH14" s="6">
        <f>(DB14*3)+(DC14*5)+(DD14*5)+(DE14*20)</f>
        <v>0</v>
      </c>
      <c r="DI14" s="15">
        <f>DF14+DG14+DH14</f>
        <v>0</v>
      </c>
      <c r="DJ14" s="16"/>
      <c r="DK14" s="1"/>
      <c r="DL14" s="2"/>
      <c r="DM14" s="2"/>
      <c r="DN14" s="2"/>
      <c r="DO14" s="2"/>
      <c r="DP14" s="2"/>
      <c r="DQ14" s="7">
        <f>DJ14+DK14</f>
        <v>0</v>
      </c>
      <c r="DR14" s="14">
        <f>DL14/2</f>
        <v>0</v>
      </c>
      <c r="DS14" s="6">
        <f>(DM14*3)+(DN14*5)+(DO14*5)+(DP14*20)</f>
        <v>0</v>
      </c>
      <c r="DT14" s="15">
        <f>DQ14+DR14+DS14</f>
        <v>0</v>
      </c>
      <c r="DU14" s="16"/>
      <c r="DV14" s="1"/>
      <c r="DW14" s="2"/>
      <c r="DX14" s="2"/>
      <c r="DY14" s="2"/>
      <c r="DZ14" s="2"/>
      <c r="EA14" s="2"/>
      <c r="EB14" s="7">
        <f>DU14+DV14</f>
        <v>0</v>
      </c>
      <c r="EC14" s="14">
        <f>DW14/2</f>
        <v>0</v>
      </c>
      <c r="ED14" s="6">
        <f>(DX14*3)+(DY14*5)+(DZ14*5)+(EA14*20)</f>
        <v>0</v>
      </c>
      <c r="EE14" s="15">
        <f>EB14+EC14+ED14</f>
        <v>0</v>
      </c>
      <c r="EF14" s="16"/>
      <c r="EG14" s="1"/>
      <c r="EH14" s="2"/>
      <c r="EI14" s="2"/>
      <c r="EJ14" s="2"/>
      <c r="EK14" s="2"/>
      <c r="EL14" s="2"/>
      <c r="EM14" s="7">
        <f>EF14+EG14</f>
        <v>0</v>
      </c>
      <c r="EN14" s="14">
        <f>EH14/2</f>
        <v>0</v>
      </c>
      <c r="EO14" s="6">
        <f>(EI14*3)+(EJ14*5)+(EK14*5)+(EL14*20)</f>
        <v>0</v>
      </c>
      <c r="EP14" s="15">
        <f>EM14+EN14+EO14</f>
        <v>0</v>
      </c>
      <c r="EQ14" s="16"/>
      <c r="ER14" s="1"/>
      <c r="ES14" s="2"/>
      <c r="ET14" s="2"/>
      <c r="EU14" s="2"/>
      <c r="EV14" s="2"/>
      <c r="EW14" s="2"/>
      <c r="EX14" s="7">
        <f>EQ14+ER14</f>
        <v>0</v>
      </c>
      <c r="EY14" s="14">
        <f>ES14/2</f>
        <v>0</v>
      </c>
      <c r="EZ14" s="6">
        <f>(ET14*3)+(EU14*5)+(EV14*5)+(EW14*20)</f>
        <v>0</v>
      </c>
      <c r="FA14" s="15">
        <f>EX14+EY14+EZ14</f>
        <v>0</v>
      </c>
      <c r="FB14" s="16"/>
      <c r="FC14" s="1"/>
      <c r="FD14" s="2"/>
      <c r="FE14" s="2"/>
      <c r="FF14" s="2"/>
      <c r="FG14" s="2"/>
      <c r="FH14" s="2"/>
      <c r="FI14" s="7">
        <f>FB14+FC14</f>
        <v>0</v>
      </c>
      <c r="FJ14" s="14">
        <f>FD14/2</f>
        <v>0</v>
      </c>
      <c r="FK14" s="6">
        <f>(FE14*3)+(FF14*5)+(FG14*5)+(FH14*20)</f>
        <v>0</v>
      </c>
      <c r="FL14" s="15">
        <f>FI14+FJ14+FK14</f>
        <v>0</v>
      </c>
      <c r="FM14" s="16"/>
      <c r="FN14" s="1"/>
      <c r="FO14" s="2"/>
      <c r="FP14" s="2"/>
      <c r="FQ14" s="2"/>
      <c r="FR14" s="2"/>
      <c r="FS14" s="2"/>
      <c r="FT14" s="7">
        <f>FM14+FN14</f>
        <v>0</v>
      </c>
      <c r="FU14" s="14">
        <f>FO14/2</f>
        <v>0</v>
      </c>
      <c r="FV14" s="6">
        <f>(FP14*3)+(FQ14*5)+(FR14*5)+(FS14*20)</f>
        <v>0</v>
      </c>
      <c r="FW14" s="15">
        <f>FT14+FU14+FV14</f>
        <v>0</v>
      </c>
      <c r="FX14" s="16"/>
      <c r="FY14" s="1"/>
      <c r="FZ14" s="2"/>
      <c r="GA14" s="2"/>
      <c r="GB14" s="2"/>
      <c r="GC14" s="2"/>
      <c r="GD14" s="2"/>
      <c r="GE14" s="7">
        <f>FX14+FY14</f>
        <v>0</v>
      </c>
      <c r="GF14" s="14">
        <f>FZ14/2</f>
        <v>0</v>
      </c>
      <c r="GG14" s="6">
        <f>(GA14*3)+(GB14*5)+(GC14*5)+(GD14*20)</f>
        <v>0</v>
      </c>
      <c r="GH14" s="15">
        <f>GE14+GF14+GG14</f>
        <v>0</v>
      </c>
      <c r="GI14" s="16"/>
      <c r="GJ14" s="1"/>
      <c r="GK14" s="2"/>
      <c r="GL14" s="2"/>
      <c r="GM14" s="2"/>
      <c r="GN14" s="2"/>
      <c r="GO14" s="2"/>
      <c r="GP14" s="7">
        <f>GI14+GJ14</f>
        <v>0</v>
      </c>
      <c r="GQ14" s="14">
        <f>GK14/2</f>
        <v>0</v>
      </c>
      <c r="GR14" s="6">
        <f>(GL14*3)+(GM14*5)+(GN14*5)+(GO14*20)</f>
        <v>0</v>
      </c>
      <c r="GS14" s="15">
        <f>GP14+GQ14+GR14</f>
        <v>0</v>
      </c>
      <c r="GT14" s="16"/>
      <c r="GU14" s="1"/>
      <c r="GV14" s="2"/>
      <c r="GW14" s="2"/>
      <c r="GX14" s="2"/>
      <c r="GY14" s="2"/>
      <c r="GZ14" s="2"/>
      <c r="HA14" s="7">
        <f>GT14+GU14</f>
        <v>0</v>
      </c>
      <c r="HB14" s="14">
        <f>GV14/2</f>
        <v>0</v>
      </c>
      <c r="HC14" s="6">
        <f>(GW14*3)+(GX14*5)+(GY14*5)+(GZ14*20)</f>
        <v>0</v>
      </c>
      <c r="HD14" s="15">
        <f>HA14+HB14+HC14</f>
        <v>0</v>
      </c>
      <c r="HE14" s="16"/>
      <c r="HF14" s="1"/>
      <c r="HG14" s="2"/>
      <c r="HH14" s="2"/>
      <c r="HI14" s="2"/>
      <c r="HJ14" s="2"/>
      <c r="HK14" s="2"/>
      <c r="HL14" s="7">
        <f>HE14+HF14</f>
        <v>0</v>
      </c>
      <c r="HM14" s="14">
        <f>HG14/2</f>
        <v>0</v>
      </c>
      <c r="HN14" s="6">
        <f>(HH14*3)+(HI14*5)+(HJ14*5)+(HK14*20)</f>
        <v>0</v>
      </c>
      <c r="HO14" s="15">
        <f>HL14+HM14+HN14</f>
        <v>0</v>
      </c>
      <c r="HP14" s="16"/>
      <c r="HQ14" s="1"/>
      <c r="HR14" s="2"/>
      <c r="HS14" s="2"/>
      <c r="HT14" s="2"/>
      <c r="HU14" s="2"/>
      <c r="HV14" s="2"/>
      <c r="HW14" s="7">
        <f>HP14+HQ14</f>
        <v>0</v>
      </c>
      <c r="HX14" s="14">
        <f>HR14/2</f>
        <v>0</v>
      </c>
      <c r="HY14" s="6">
        <f>(HS14*3)+(HT14*5)+(HU14*5)+(HV14*20)</f>
        <v>0</v>
      </c>
      <c r="HZ14" s="15">
        <f>HW14+HX14+HY14</f>
        <v>0</v>
      </c>
      <c r="IA14" s="16"/>
      <c r="IB14" s="1"/>
      <c r="IC14" s="2"/>
      <c r="ID14" s="2"/>
      <c r="IE14" s="2"/>
      <c r="IF14" s="2"/>
      <c r="IG14" s="2"/>
      <c r="IH14" s="7">
        <f>IA14+IB14</f>
        <v>0</v>
      </c>
      <c r="II14" s="14">
        <f>IC14/2</f>
        <v>0</v>
      </c>
      <c r="IJ14" s="6">
        <f>(ID14*3)+(IE14*5)+(IF14*5)+(IG14*20)</f>
        <v>0</v>
      </c>
      <c r="IK14" s="58">
        <f>IH14+II14+IJ14</f>
        <v>0</v>
      </c>
      <c r="IL14" s="59"/>
    </row>
    <row r="15" spans="1:246" ht="12.75">
      <c r="A15" s="44">
        <v>13</v>
      </c>
      <c r="B15" s="29" t="s">
        <v>148</v>
      </c>
      <c r="C15" s="29"/>
      <c r="D15" s="30"/>
      <c r="E15" s="30"/>
      <c r="F15" s="30" t="s">
        <v>19</v>
      </c>
      <c r="G15" s="90" t="s">
        <v>25</v>
      </c>
      <c r="H15" s="28">
        <f>IF(AND(OR($H$2="Y",$I$2="Y"),J15&lt;5,K15&lt;5),IF(AND(J15=J14,K15=K14),H14+1,1),"")</f>
      </c>
      <c r="I15" s="24" t="e">
        <f>IF(AND($I$2="Y",K15&gt;0,OR(AND(H15=1,#REF!=10),AND(H15=2,H26=20),AND(H15=3,H32=30),AND(H15=4,H41=40),AND(H15=5,H51=50),AND(H15=6,#REF!=60),AND(H15=7,H60=70),AND(H15=8,#REF!=80),AND(H15=9,H82=90),AND(H15=10,H91=100))),VLOOKUP(K15-1,SortLookup!$A$13:$B$16,2,FALSE),"")</f>
        <v>#REF!</v>
      </c>
      <c r="J15" s="45">
        <f>IF(ISNA(VLOOKUP(F15,SortLookup!$A$1:$B$5,2,FALSE))," ",VLOOKUP(F15,SortLookup!$A$1:$B$5,2,FALSE))</f>
        <v>2</v>
      </c>
      <c r="K15" s="25">
        <f>IF(ISNA(VLOOKUP(G15,SortLookup!$A$7:$B$11,2,FALSE))," ",VLOOKUP(G15,SortLookup!$A$7:$B$11,2,FALSE))</f>
        <v>4</v>
      </c>
      <c r="L15" s="123">
        <f>M15+N15+O15</f>
        <v>190.14</v>
      </c>
      <c r="M15" s="125">
        <f>AC15+AP15+BB15+BM15+BY15+CJ15+CU15+DF15+DQ15+EB15+EM15+EX15+FI15+FT15+GE15+GP15+HA15+HL15+HW15+IH15</f>
        <v>183.14</v>
      </c>
      <c r="N15" s="52">
        <f>AE15+AR15+BD15+BO15+CA15+CL15+CW15+DH15+DS15+ED15+EO15+EZ15+FK15+FV15+GG15+GR15+HC15+HN15+HY15+IJ15</f>
        <v>0</v>
      </c>
      <c r="O15" s="53">
        <f>P15/2</f>
        <v>7</v>
      </c>
      <c r="P15" s="126">
        <f>X15+AK15+AW15+BH15+BT15+CE15+CP15+DA15+DL15+DW15+EH15+ES15+FD15+FO15+FZ15+GK15+GV15+HG15+HR15+IC15</f>
        <v>14</v>
      </c>
      <c r="Q15" s="135">
        <v>6.31</v>
      </c>
      <c r="R15" s="38">
        <v>4.91</v>
      </c>
      <c r="S15" s="38">
        <v>9.63</v>
      </c>
      <c r="T15" s="38">
        <v>6.32</v>
      </c>
      <c r="U15" s="38"/>
      <c r="V15" s="38"/>
      <c r="W15" s="38"/>
      <c r="X15" s="39">
        <v>11</v>
      </c>
      <c r="Y15" s="39">
        <v>0</v>
      </c>
      <c r="Z15" s="39">
        <v>0</v>
      </c>
      <c r="AA15" s="39">
        <v>0</v>
      </c>
      <c r="AB15" s="97">
        <v>0</v>
      </c>
      <c r="AC15" s="34">
        <f>Q15+R15+S15+T15+U15+V15+W15</f>
        <v>27.17</v>
      </c>
      <c r="AD15" s="33">
        <f>X15/2</f>
        <v>5.5</v>
      </c>
      <c r="AE15" s="26">
        <f>(Y15*3)+(Z15*5)+(AA15*5)+(AB15*20)</f>
        <v>0</v>
      </c>
      <c r="AF15" s="94">
        <f>AC15+AD15+AE15</f>
        <v>32.67</v>
      </c>
      <c r="AG15" s="135">
        <v>38.49</v>
      </c>
      <c r="AH15" s="38"/>
      <c r="AI15" s="38"/>
      <c r="AJ15" s="38"/>
      <c r="AK15" s="39">
        <v>0</v>
      </c>
      <c r="AL15" s="39">
        <v>0</v>
      </c>
      <c r="AM15" s="39">
        <v>0</v>
      </c>
      <c r="AN15" s="39">
        <v>0</v>
      </c>
      <c r="AO15" s="40">
        <v>0</v>
      </c>
      <c r="AP15" s="34">
        <f>AG15+AH15+AI15+AJ15</f>
        <v>38.49</v>
      </c>
      <c r="AQ15" s="33">
        <f>AK15/2</f>
        <v>0</v>
      </c>
      <c r="AR15" s="26">
        <f>(AL15*3)+(AM15*5)+(AN15*5)+(AO15*20)</f>
        <v>0</v>
      </c>
      <c r="AS15" s="94">
        <f>AP15+AQ15+AR15</f>
        <v>38.49</v>
      </c>
      <c r="AT15" s="135">
        <v>57.38</v>
      </c>
      <c r="AU15" s="38"/>
      <c r="AV15" s="38"/>
      <c r="AW15" s="39">
        <v>0</v>
      </c>
      <c r="AX15" s="39">
        <v>0</v>
      </c>
      <c r="AY15" s="39">
        <v>0</v>
      </c>
      <c r="AZ15" s="39">
        <v>0</v>
      </c>
      <c r="BA15" s="40">
        <v>0</v>
      </c>
      <c r="BB15" s="34">
        <f>AT15+AU15+AV15</f>
        <v>57.38</v>
      </c>
      <c r="BC15" s="33">
        <f>AW15/2</f>
        <v>0</v>
      </c>
      <c r="BD15" s="26">
        <f>(AX15*3)+(AY15*5)+(AZ15*5)+(BA15*20)</f>
        <v>0</v>
      </c>
      <c r="BE15" s="94">
        <f>BB15+BC15+BD15</f>
        <v>57.38</v>
      </c>
      <c r="BF15" s="92"/>
      <c r="BG15" s="85"/>
      <c r="BH15" s="39"/>
      <c r="BI15" s="39"/>
      <c r="BJ15" s="39"/>
      <c r="BK15" s="39"/>
      <c r="BL15" s="40"/>
      <c r="BM15" s="63">
        <f>BF15+BG15</f>
        <v>0</v>
      </c>
      <c r="BN15" s="53">
        <f>BH15/2</f>
        <v>0</v>
      </c>
      <c r="BO15" s="52">
        <f>(BI15*3)+(BJ15*5)+(BK15*5)+(BL15*20)</f>
        <v>0</v>
      </c>
      <c r="BP15" s="51">
        <f>BM15+BN15+BO15</f>
        <v>0</v>
      </c>
      <c r="BQ15" s="42">
        <v>60.1</v>
      </c>
      <c r="BR15" s="38"/>
      <c r="BS15" s="38"/>
      <c r="BT15" s="39">
        <v>3</v>
      </c>
      <c r="BU15" s="39">
        <v>0</v>
      </c>
      <c r="BV15" s="39">
        <v>0</v>
      </c>
      <c r="BW15" s="39">
        <v>0</v>
      </c>
      <c r="BX15" s="40">
        <v>0</v>
      </c>
      <c r="BY15" s="34">
        <f>BQ15+BR15+BS15</f>
        <v>60.1</v>
      </c>
      <c r="BZ15" s="33">
        <f>BT15/2</f>
        <v>1.5</v>
      </c>
      <c r="CA15" s="43">
        <f>(BU15*3)+(BV15*5)+(BW15*5)+(BX15*20)</f>
        <v>0</v>
      </c>
      <c r="CB15" s="27">
        <f>BY15+BZ15+CA15</f>
        <v>61.6</v>
      </c>
      <c r="CC15" s="1"/>
      <c r="CD15" s="1"/>
      <c r="CE15" s="2"/>
      <c r="CF15" s="2"/>
      <c r="CG15" s="2"/>
      <c r="CH15" s="2"/>
      <c r="CI15" s="2"/>
      <c r="CJ15" s="7">
        <f>CC15+CD15</f>
        <v>0</v>
      </c>
      <c r="CK15" s="14">
        <f>CE15/2</f>
        <v>0</v>
      </c>
      <c r="CL15" s="6">
        <f>(CF15*3)+(CG15*5)+(CH15*5)+(CI15*20)</f>
        <v>0</v>
      </c>
      <c r="CM15" s="15">
        <f>CJ15+CK15+CL15</f>
        <v>0</v>
      </c>
      <c r="CN15" s="16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58">
        <f>IH15+II15+IJ15</f>
        <v>0</v>
      </c>
      <c r="IL15" s="59"/>
    </row>
    <row r="16" spans="1:246" ht="12.75">
      <c r="A16" s="44">
        <v>14</v>
      </c>
      <c r="B16" s="29" t="s">
        <v>135</v>
      </c>
      <c r="C16" s="29"/>
      <c r="D16" s="30"/>
      <c r="E16" s="30" t="s">
        <v>136</v>
      </c>
      <c r="F16" s="30" t="s">
        <v>19</v>
      </c>
      <c r="G16" s="90" t="s">
        <v>24</v>
      </c>
      <c r="H16" s="28">
        <f>IF(AND(OR($H$2="Y",$I$2="Y"),J16&lt;5,K16&lt;5),IF(AND(J16=#REF!,K16=#REF!),#REF!+1,1),"")</f>
      </c>
      <c r="I16" s="24" t="e">
        <f>IF(AND($I$2="Y",K16&gt;0,OR(AND(H16=1,#REF!=10),AND(H16=2,H36=20),AND(H16=3,H46=30),AND(H16=4,H56=40),AND(H16=5,H64=50),AND(H16=6,H73=60),AND(H16=7,H82=70),AND(H16=8,H91=80),AND(H16=9,H100=90),AND(H16=10,H109=100))),VLOOKUP(K16-1,SortLookup!$A$13:$B$16,2,FALSE),"")</f>
        <v>#REF!</v>
      </c>
      <c r="J16" s="45">
        <f>IF(ISNA(VLOOKUP(F16,SortLookup!$A$1:$B$5,2,FALSE))," ",VLOOKUP(F16,SortLookup!$A$1:$B$5,2,FALSE))</f>
        <v>2</v>
      </c>
      <c r="K16" s="25">
        <f>IF(ISNA(VLOOKUP(G16,SortLookup!$A$7:$B$11,2,FALSE))," ",VLOOKUP(G16,SortLookup!$A$7:$B$11,2,FALSE))</f>
        <v>3</v>
      </c>
      <c r="L16" s="123">
        <f>M16+N16+O16</f>
        <v>190.95</v>
      </c>
      <c r="M16" s="125">
        <f>AC16+AP16+BB16+BM16+BY16+CJ16+CU16+DF16+DQ16+EB16+EM16+EX16+FI16+FT16+GE16+GP16+HA16+HL16+HW16+IH16</f>
        <v>167.95</v>
      </c>
      <c r="N16" s="52">
        <f>AE16+AR16+BD16+BO16+CA16+CL16+CW16+DH16+DS16+ED16+EO16+EZ16+FK16+FV16+GG16+GR16+HC16+HN16+HY16+IJ16</f>
        <v>10</v>
      </c>
      <c r="O16" s="53">
        <f>P16/2</f>
        <v>13</v>
      </c>
      <c r="P16" s="126">
        <f>X16+AK16+AW16+BH16+BT16+CE16+CP16+DA16+DL16+DW16+EH16+ES16+FD16+FO16+FZ16+GK16+GV16+HG16+HR16+IC16</f>
        <v>26</v>
      </c>
      <c r="Q16" s="135">
        <v>5.19</v>
      </c>
      <c r="R16" s="38">
        <v>4.85</v>
      </c>
      <c r="S16" s="38">
        <v>10.29</v>
      </c>
      <c r="T16" s="38">
        <v>5.79</v>
      </c>
      <c r="U16" s="38"/>
      <c r="V16" s="38"/>
      <c r="W16" s="38"/>
      <c r="X16" s="39">
        <v>14</v>
      </c>
      <c r="Y16" s="39">
        <v>0</v>
      </c>
      <c r="Z16" s="39">
        <v>0</v>
      </c>
      <c r="AA16" s="39">
        <v>0</v>
      </c>
      <c r="AB16" s="97">
        <v>0</v>
      </c>
      <c r="AC16" s="34">
        <f>Q16+R16+S16+T16+U16+V16+W16</f>
        <v>26.12</v>
      </c>
      <c r="AD16" s="33">
        <f>X16/2</f>
        <v>7</v>
      </c>
      <c r="AE16" s="26">
        <f>(Y16*3)+(Z16*5)+(AA16*5)+(AB16*20)</f>
        <v>0</v>
      </c>
      <c r="AF16" s="94">
        <f>AC16+AD16+AE16</f>
        <v>33.12</v>
      </c>
      <c r="AG16" s="135">
        <v>47.25</v>
      </c>
      <c r="AH16" s="38"/>
      <c r="AI16" s="38"/>
      <c r="AJ16" s="38"/>
      <c r="AK16" s="39">
        <v>2</v>
      </c>
      <c r="AL16" s="39">
        <v>0</v>
      </c>
      <c r="AM16" s="39">
        <v>0</v>
      </c>
      <c r="AN16" s="39">
        <v>0</v>
      </c>
      <c r="AO16" s="40">
        <v>0</v>
      </c>
      <c r="AP16" s="34">
        <f>AG16+AH16+AI16+AJ16</f>
        <v>47.25</v>
      </c>
      <c r="AQ16" s="33">
        <f>AK16/2</f>
        <v>1</v>
      </c>
      <c r="AR16" s="26">
        <f>(AL16*3)+(AM16*5)+(AN16*5)+(AO16*20)</f>
        <v>0</v>
      </c>
      <c r="AS16" s="94">
        <f>AP16+AQ16+AR16</f>
        <v>48.25</v>
      </c>
      <c r="AT16" s="135">
        <v>34.54</v>
      </c>
      <c r="AU16" s="38"/>
      <c r="AV16" s="38"/>
      <c r="AW16" s="39">
        <v>0</v>
      </c>
      <c r="AX16" s="39">
        <v>0</v>
      </c>
      <c r="AY16" s="39">
        <v>0</v>
      </c>
      <c r="AZ16" s="39">
        <v>0</v>
      </c>
      <c r="BA16" s="40">
        <v>0</v>
      </c>
      <c r="BB16" s="34">
        <f>AT16+AU16+AV16</f>
        <v>34.54</v>
      </c>
      <c r="BC16" s="33">
        <f>AW16/2</f>
        <v>0</v>
      </c>
      <c r="BD16" s="26">
        <f>(AX16*3)+(AY16*5)+(AZ16*5)+(BA16*20)</f>
        <v>0</v>
      </c>
      <c r="BE16" s="94">
        <f>BB16+BC16+BD16</f>
        <v>34.54</v>
      </c>
      <c r="BF16" s="92"/>
      <c r="BG16" s="85"/>
      <c r="BH16" s="39"/>
      <c r="BI16" s="39"/>
      <c r="BJ16" s="39"/>
      <c r="BK16" s="39"/>
      <c r="BL16" s="40"/>
      <c r="BM16" s="63">
        <f>BF16+BG16</f>
        <v>0</v>
      </c>
      <c r="BN16" s="53">
        <f>BH16/2</f>
        <v>0</v>
      </c>
      <c r="BO16" s="52">
        <f>(BI16*3)+(BJ16*5)+(BK16*5)+(BL16*20)</f>
        <v>0</v>
      </c>
      <c r="BP16" s="51">
        <f>BM16+BN16+BO16</f>
        <v>0</v>
      </c>
      <c r="BQ16" s="42">
        <v>60.04</v>
      </c>
      <c r="BR16" s="38"/>
      <c r="BS16" s="38"/>
      <c r="BT16" s="39">
        <v>10</v>
      </c>
      <c r="BU16" s="39">
        <v>0</v>
      </c>
      <c r="BV16" s="39">
        <v>2</v>
      </c>
      <c r="BW16" s="39">
        <v>0</v>
      </c>
      <c r="BX16" s="40">
        <v>0</v>
      </c>
      <c r="BY16" s="34">
        <f>BQ16+BR16+BS16</f>
        <v>60.04</v>
      </c>
      <c r="BZ16" s="33">
        <f>BT16/2</f>
        <v>5</v>
      </c>
      <c r="CA16" s="43">
        <f>(BU16*3)+(BV16*5)+(BW16*5)+(BX16*20)</f>
        <v>10</v>
      </c>
      <c r="CB16" s="27">
        <f>BY16+BZ16+CA16</f>
        <v>75.04</v>
      </c>
      <c r="CC16" s="1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58">
        <f>IH16+II16+IJ16</f>
        <v>0</v>
      </c>
      <c r="IL16" s="59"/>
    </row>
    <row r="17" spans="1:246" ht="12.75">
      <c r="A17" s="44">
        <v>15</v>
      </c>
      <c r="B17" s="29" t="s">
        <v>108</v>
      </c>
      <c r="C17" s="29"/>
      <c r="D17" s="30"/>
      <c r="E17" s="30" t="s">
        <v>118</v>
      </c>
      <c r="F17" s="30" t="s">
        <v>19</v>
      </c>
      <c r="G17" s="90" t="s">
        <v>24</v>
      </c>
      <c r="H17" s="28">
        <f>IF(AND(OR($H$2="Y",$I$2="Y"),J17&lt;5,K17&lt;5),IF(AND(J17=J16,K17=K16),H16+1,1),"")</f>
      </c>
      <c r="I17" s="24" t="e">
        <f>IF(AND($I$2="Y",K17&gt;0,OR(AND(H17=1,#REF!=10),AND(H17=2,H35=20),AND(H17=3,#REF!=30),AND(H17=4,H40=40),AND(H17=5,#REF!=50),AND(H17=6,H53=60),AND(H17=7,H66=70),AND(H17=8,H75=80),AND(H17=9,H84=90),AND(H17=10,H93=100))),VLOOKUP(K17-1,SortLookup!$A$13:$B$16,2,FALSE),"")</f>
        <v>#REF!</v>
      </c>
      <c r="J17" s="45">
        <f>IF(ISNA(VLOOKUP(F17,SortLookup!$A$1:$B$5,2,FALSE))," ",VLOOKUP(F17,SortLookup!$A$1:$B$5,2,FALSE))</f>
        <v>2</v>
      </c>
      <c r="K17" s="25">
        <f>IF(ISNA(VLOOKUP(G17,SortLookup!$A$7:$B$11,2,FALSE))," ",VLOOKUP(G17,SortLookup!$A$7:$B$11,2,FALSE))</f>
        <v>3</v>
      </c>
      <c r="L17" s="123">
        <f>M17+N17+O17</f>
        <v>191.35</v>
      </c>
      <c r="M17" s="125">
        <f>AC17+AP17+BB17+BM17+BY17+CJ17+CU17+DF17+DQ17+EB17+EM17+EX17+FI17+FT17+GE17+GP17+HA17+HL17+HW17+IH17</f>
        <v>160.35</v>
      </c>
      <c r="N17" s="52">
        <f>AE17+AR17+BD17+BO17+CA17+CL17+CW17+DH17+DS17+ED17+EO17+EZ17+FK17+FV17+GG17+GR17+HC17+HN17+HY17+IJ17</f>
        <v>15</v>
      </c>
      <c r="O17" s="53">
        <f>P17/2</f>
        <v>16</v>
      </c>
      <c r="P17" s="126">
        <f>X17+AK17+AW17+BH17+BT17+CE17+CP17+DA17+DL17+DW17+EH17+ES17+FD17+FO17+FZ17+GK17+GV17+HG17+HR17+IC17</f>
        <v>32</v>
      </c>
      <c r="Q17" s="135">
        <v>4.57</v>
      </c>
      <c r="R17" s="38">
        <v>5.09</v>
      </c>
      <c r="S17" s="38">
        <v>7.61</v>
      </c>
      <c r="T17" s="38">
        <v>5.06</v>
      </c>
      <c r="U17" s="38"/>
      <c r="V17" s="38"/>
      <c r="W17" s="38"/>
      <c r="X17" s="39">
        <v>7</v>
      </c>
      <c r="Y17" s="39">
        <v>0</v>
      </c>
      <c r="Z17" s="39">
        <v>0</v>
      </c>
      <c r="AA17" s="39">
        <v>0</v>
      </c>
      <c r="AB17" s="97">
        <v>0</v>
      </c>
      <c r="AC17" s="34">
        <f>Q17+R17+S17+T17+U17+V17+W17</f>
        <v>22.33</v>
      </c>
      <c r="AD17" s="33">
        <f>X17/2</f>
        <v>3.5</v>
      </c>
      <c r="AE17" s="26">
        <f>(Y17*3)+(Z17*5)+(AA17*5)+(AB17*20)</f>
        <v>0</v>
      </c>
      <c r="AF17" s="94">
        <f>AC17+AD17+AE17</f>
        <v>25.83</v>
      </c>
      <c r="AG17" s="135">
        <v>22.23</v>
      </c>
      <c r="AH17" s="38"/>
      <c r="AI17" s="38"/>
      <c r="AJ17" s="38"/>
      <c r="AK17" s="39">
        <v>7</v>
      </c>
      <c r="AL17" s="39">
        <v>0</v>
      </c>
      <c r="AM17" s="39">
        <v>0</v>
      </c>
      <c r="AN17" s="39">
        <v>0</v>
      </c>
      <c r="AO17" s="40">
        <v>0</v>
      </c>
      <c r="AP17" s="34">
        <f>AG17+AH17+AI17+AJ17</f>
        <v>22.23</v>
      </c>
      <c r="AQ17" s="33">
        <f>AK17/2</f>
        <v>3.5</v>
      </c>
      <c r="AR17" s="26">
        <f>(AL17*3)+(AM17*5)+(AN17*5)+(AO17*20)</f>
        <v>0</v>
      </c>
      <c r="AS17" s="94">
        <f>AP17+AQ17+AR17</f>
        <v>25.73</v>
      </c>
      <c r="AT17" s="135">
        <v>57.44</v>
      </c>
      <c r="AU17" s="38"/>
      <c r="AV17" s="38"/>
      <c r="AW17" s="39">
        <v>10</v>
      </c>
      <c r="AX17" s="39">
        <v>0</v>
      </c>
      <c r="AY17" s="39">
        <v>2</v>
      </c>
      <c r="AZ17" s="39">
        <v>0</v>
      </c>
      <c r="BA17" s="40">
        <v>0</v>
      </c>
      <c r="BB17" s="34">
        <f>AT17+AU17+AV17</f>
        <v>57.44</v>
      </c>
      <c r="BC17" s="33">
        <f>AW17/2</f>
        <v>5</v>
      </c>
      <c r="BD17" s="26">
        <f>(AX17*3)+(AY17*5)+(AZ17*5)+(BA17*20)</f>
        <v>10</v>
      </c>
      <c r="BE17" s="94">
        <f>BB17+BC17+BD17</f>
        <v>72.44</v>
      </c>
      <c r="BF17" s="92"/>
      <c r="BG17" s="85"/>
      <c r="BH17" s="39"/>
      <c r="BI17" s="39"/>
      <c r="BJ17" s="39"/>
      <c r="BK17" s="39"/>
      <c r="BL17" s="40"/>
      <c r="BM17" s="63">
        <f>BF17+BG17</f>
        <v>0</v>
      </c>
      <c r="BN17" s="53">
        <f>BH17/2</f>
        <v>0</v>
      </c>
      <c r="BO17" s="52">
        <f>(BI17*3)+(BJ17*5)+(BK17*5)+(BL17*20)</f>
        <v>0</v>
      </c>
      <c r="BP17" s="51">
        <f>BM17+BN17+BO17</f>
        <v>0</v>
      </c>
      <c r="BQ17" s="42">
        <v>58.35</v>
      </c>
      <c r="BR17" s="38"/>
      <c r="BS17" s="38"/>
      <c r="BT17" s="39">
        <v>8</v>
      </c>
      <c r="BU17" s="39">
        <v>0</v>
      </c>
      <c r="BV17" s="39">
        <v>1</v>
      </c>
      <c r="BW17" s="39">
        <v>0</v>
      </c>
      <c r="BX17" s="40">
        <v>0</v>
      </c>
      <c r="BY17" s="34">
        <f>BQ17+BR17+BS17</f>
        <v>58.35</v>
      </c>
      <c r="BZ17" s="33">
        <f>BT17/2</f>
        <v>4</v>
      </c>
      <c r="CA17" s="43">
        <f>(BU17*3)+(BV17*5)+(BW17*5)+(BX17*20)</f>
        <v>5</v>
      </c>
      <c r="CB17" s="27">
        <f>BY17+BZ17+CA17</f>
        <v>67.35</v>
      </c>
      <c r="CC17" s="1"/>
      <c r="CD17" s="1"/>
      <c r="CE17" s="2"/>
      <c r="CF17" s="2"/>
      <c r="CG17" s="2"/>
      <c r="CH17" s="2"/>
      <c r="CI17" s="2"/>
      <c r="CJ17" s="7">
        <f>CC17+CD17</f>
        <v>0</v>
      </c>
      <c r="CK17" s="14">
        <f>CE17/2</f>
        <v>0</v>
      </c>
      <c r="CL17" s="6">
        <f>(CF17*3)+(CG17*5)+(CH17*5)+(CI17*20)</f>
        <v>0</v>
      </c>
      <c r="CM17" s="15">
        <f>CJ17+CK17+CL17</f>
        <v>0</v>
      </c>
      <c r="CN17" s="16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58">
        <f>IH17+II17+IJ17</f>
        <v>0</v>
      </c>
      <c r="IL17" s="59"/>
    </row>
    <row r="18" spans="1:246" ht="12.75">
      <c r="A18" s="44">
        <v>16</v>
      </c>
      <c r="B18" s="29" t="s">
        <v>93</v>
      </c>
      <c r="C18" s="29"/>
      <c r="D18" s="30"/>
      <c r="E18" s="30"/>
      <c r="F18" s="30" t="s">
        <v>19</v>
      </c>
      <c r="G18" s="90" t="s">
        <v>89</v>
      </c>
      <c r="H18" s="28">
        <f>IF(AND(OR($H$2="Y",$I$2="Y"),J18&lt;5,K18&lt;5),IF(AND(J18=J17,K18=K17),H17+1,1),"")</f>
      </c>
      <c r="I18" s="24" t="e">
        <f>IF(AND($I$2="Y",K18&gt;0,OR(AND(H18=1,#REF!=10),AND(H18=2,#REF!=20),AND(H18=3,H38=30),AND(H18=4,H49=40),AND(H18=5,H54=50),AND(H18=6,H63=60),AND(H18=7,H72=70),AND(H18=8,#REF!=80),AND(H18=9,H81=90),AND(H18=10,H94=100))),VLOOKUP(K18-1,SortLookup!$A$13:$B$16,2,FALSE),"")</f>
        <v>#REF!</v>
      </c>
      <c r="J18" s="45">
        <f>IF(ISNA(VLOOKUP(F18,SortLookup!$A$1:$B$5,2,FALSE))," ",VLOOKUP(F18,SortLookup!$A$1:$B$5,2,FALSE))</f>
        <v>2</v>
      </c>
      <c r="K18" s="25" t="str">
        <f>IF(ISNA(VLOOKUP(G18,SortLookup!$A$7:$B$11,2,FALSE))," ",VLOOKUP(G18,SortLookup!$A$7:$B$11,2,FALSE))</f>
        <v> </v>
      </c>
      <c r="L18" s="123">
        <f>M18+N18+O18</f>
        <v>194.56</v>
      </c>
      <c r="M18" s="125">
        <f>AC18+AP18+BB18+BM18+BY18+CJ18+CU18+DF18+DQ18+EB18+EM18+EX18+FI18+FT18+GE18+GP18+HA18+HL18+HW18+IH18</f>
        <v>176.56</v>
      </c>
      <c r="N18" s="52">
        <f>AE18+AR18+BD18+BO18+CA18+CL18+CW18+DH18+DS18+ED18+EO18+EZ18+FK18+FV18+GG18+GR18+HC18+HN18+HY18+IJ18</f>
        <v>6</v>
      </c>
      <c r="O18" s="53">
        <f>P18/2</f>
        <v>12</v>
      </c>
      <c r="P18" s="126">
        <f>X18+AK18+AW18+BH18+BT18+CE18+CP18+DA18+DL18+DW18+EH18+ES18+FD18+FO18+FZ18+GK18+GV18+HG18+HR18+IC18</f>
        <v>24</v>
      </c>
      <c r="Q18" s="135">
        <v>4.03</v>
      </c>
      <c r="R18" s="38">
        <v>4.14</v>
      </c>
      <c r="S18" s="38">
        <v>6.54</v>
      </c>
      <c r="T18" s="38">
        <v>2.34</v>
      </c>
      <c r="U18" s="38"/>
      <c r="V18" s="38"/>
      <c r="W18" s="38"/>
      <c r="X18" s="39">
        <v>23</v>
      </c>
      <c r="Y18" s="39">
        <v>0</v>
      </c>
      <c r="Z18" s="39">
        <v>0</v>
      </c>
      <c r="AA18" s="39">
        <v>0</v>
      </c>
      <c r="AB18" s="97">
        <v>0</v>
      </c>
      <c r="AC18" s="34">
        <f>Q18+R18+S18+T18+U18+V18+W18</f>
        <v>17.05</v>
      </c>
      <c r="AD18" s="33">
        <f>X18/2</f>
        <v>11.5</v>
      </c>
      <c r="AE18" s="26">
        <f>(Y18*3)+(Z18*5)+(AA18*5)+(AB18*20)</f>
        <v>0</v>
      </c>
      <c r="AF18" s="94">
        <f>AC18+AD18+AE18</f>
        <v>28.55</v>
      </c>
      <c r="AG18" s="135">
        <v>31.79</v>
      </c>
      <c r="AH18" s="38"/>
      <c r="AI18" s="38"/>
      <c r="AJ18" s="38"/>
      <c r="AK18" s="39">
        <v>0</v>
      </c>
      <c r="AL18" s="39">
        <v>1</v>
      </c>
      <c r="AM18" s="39">
        <v>0</v>
      </c>
      <c r="AN18" s="39">
        <v>0</v>
      </c>
      <c r="AO18" s="40">
        <v>0</v>
      </c>
      <c r="AP18" s="34">
        <f>AG18+AH18+AI18+AJ18</f>
        <v>31.79</v>
      </c>
      <c r="AQ18" s="33">
        <f>AK18/2</f>
        <v>0</v>
      </c>
      <c r="AR18" s="26">
        <f>(AL18*3)+(AM18*5)+(AN18*5)+(AO18*20)</f>
        <v>3</v>
      </c>
      <c r="AS18" s="94">
        <f>AP18+AQ18+AR18</f>
        <v>34.79</v>
      </c>
      <c r="AT18" s="135">
        <v>65.67</v>
      </c>
      <c r="AU18" s="38"/>
      <c r="AV18" s="38"/>
      <c r="AW18" s="39">
        <v>1</v>
      </c>
      <c r="AX18" s="39">
        <v>0</v>
      </c>
      <c r="AY18" s="39">
        <v>0</v>
      </c>
      <c r="AZ18" s="39">
        <v>0</v>
      </c>
      <c r="BA18" s="40">
        <v>0</v>
      </c>
      <c r="BB18" s="34">
        <f>AT18+AU18+AV18</f>
        <v>65.67</v>
      </c>
      <c r="BC18" s="33">
        <f>AW18/2</f>
        <v>0.5</v>
      </c>
      <c r="BD18" s="26">
        <f>(AX18*3)+(AY18*5)+(AZ18*5)+(BA18*20)</f>
        <v>0</v>
      </c>
      <c r="BE18" s="94">
        <f>BB18+BC18+BD18</f>
        <v>66.17</v>
      </c>
      <c r="BF18" s="92"/>
      <c r="BG18" s="85"/>
      <c r="BH18" s="39"/>
      <c r="BI18" s="39"/>
      <c r="BJ18" s="39"/>
      <c r="BK18" s="39"/>
      <c r="BL18" s="40"/>
      <c r="BM18" s="63">
        <f>BF18+BG18</f>
        <v>0</v>
      </c>
      <c r="BN18" s="53">
        <f>BH18/2</f>
        <v>0</v>
      </c>
      <c r="BO18" s="52">
        <f>(BI18*3)+(BJ18*5)+(BK18*5)+(BL18*20)</f>
        <v>0</v>
      </c>
      <c r="BP18" s="51">
        <f>BM18+BN18+BO18</f>
        <v>0</v>
      </c>
      <c r="BQ18" s="42">
        <v>62.05</v>
      </c>
      <c r="BR18" s="38"/>
      <c r="BS18" s="38"/>
      <c r="BT18" s="39">
        <v>0</v>
      </c>
      <c r="BU18" s="39">
        <v>1</v>
      </c>
      <c r="BV18" s="39">
        <v>0</v>
      </c>
      <c r="BW18" s="39">
        <v>0</v>
      </c>
      <c r="BX18" s="40">
        <v>0</v>
      </c>
      <c r="BY18" s="34">
        <f>BQ18+BR18+BS18</f>
        <v>62.05</v>
      </c>
      <c r="BZ18" s="33">
        <f>BT18/2</f>
        <v>0</v>
      </c>
      <c r="CA18" s="43">
        <f>(BU18*3)+(BV18*5)+(BW18*5)+(BX18*20)</f>
        <v>3</v>
      </c>
      <c r="CB18" s="27">
        <f>BY18+BZ18+CA18</f>
        <v>65.05</v>
      </c>
      <c r="CC18" s="1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58">
        <f>IH18+II18+IJ18</f>
        <v>0</v>
      </c>
      <c r="IL18" s="59"/>
    </row>
    <row r="19" spans="1:246" ht="12.75">
      <c r="A19" s="44">
        <v>17</v>
      </c>
      <c r="B19" s="29" t="s">
        <v>153</v>
      </c>
      <c r="C19" s="29"/>
      <c r="D19" s="30"/>
      <c r="E19" s="30"/>
      <c r="F19" s="30" t="s">
        <v>19</v>
      </c>
      <c r="G19" s="90" t="s">
        <v>24</v>
      </c>
      <c r="H19" s="28">
        <f>IF(AND(OR($H$2="Y",$I$2="Y"),J19&lt;5,K19&lt;5),IF(AND(J19=J18,K19=K18),H18+1,1),"")</f>
      </c>
      <c r="I19" s="24" t="e">
        <f>IF(AND($I$2="Y",K19&gt;0,OR(AND(H19=1,#REF!=10),AND(H19=2,H32=20),AND(H19=3,H41=30),AND(H19=4,H52=40),AND(H19=5,#REF!=50),AND(H19=6,H60=60),AND(H19=7,H73=70),AND(H19=8,H82=80),AND(H19=9,H91=90),AND(H19=10,H100=100))),VLOOKUP(K19-1,SortLookup!$A$13:$B$16,2,FALSE),"")</f>
        <v>#REF!</v>
      </c>
      <c r="J19" s="45">
        <f>IF(ISNA(VLOOKUP(F19,SortLookup!$A$1:$B$5,2,FALSE))," ",VLOOKUP(F19,SortLookup!$A$1:$B$5,2,FALSE))</f>
        <v>2</v>
      </c>
      <c r="K19" s="25">
        <f>IF(ISNA(VLOOKUP(G19,SortLookup!$A$7:$B$11,2,FALSE))," ",VLOOKUP(G19,SortLookup!$A$7:$B$11,2,FALSE))</f>
        <v>3</v>
      </c>
      <c r="L19" s="123">
        <f>M19+N19+O19</f>
        <v>215.38</v>
      </c>
      <c r="M19" s="125">
        <f>AC19+AP19+BB19+BM19+BY19+CJ19+CU19+DF19+DQ19+EB19+EM19+EX19+FI19+FT19+GE19+GP19+HA19+HL19+HW19+IH19</f>
        <v>195.38</v>
      </c>
      <c r="N19" s="52">
        <f>AE19+AR19+BD19+BO19+CA19+CL19+CW19+DH19+DS19+ED19+EO19+EZ19+FK19+FV19+GG19+GR19+HC19+HN19+HY19+IJ19</f>
        <v>8</v>
      </c>
      <c r="O19" s="53">
        <f>P19/2</f>
        <v>12</v>
      </c>
      <c r="P19" s="126">
        <f>X19+AK19+AW19+BH19+BT19+CE19+CP19+DA19+DL19+DW19+EH19+ES19+FD19+FO19+FZ19+GK19+GV19+HG19+HR19+IC19</f>
        <v>24</v>
      </c>
      <c r="Q19" s="135">
        <v>3.97</v>
      </c>
      <c r="R19" s="38">
        <v>9.03</v>
      </c>
      <c r="S19" s="38">
        <v>36.42</v>
      </c>
      <c r="T19" s="38">
        <v>5.66</v>
      </c>
      <c r="U19" s="38"/>
      <c r="V19" s="38"/>
      <c r="W19" s="38"/>
      <c r="X19" s="39">
        <v>21</v>
      </c>
      <c r="Y19" s="39">
        <v>0</v>
      </c>
      <c r="Z19" s="39">
        <v>0</v>
      </c>
      <c r="AA19" s="39">
        <v>1</v>
      </c>
      <c r="AB19" s="97">
        <v>0</v>
      </c>
      <c r="AC19" s="34">
        <f>Q19+R19+S19+T19+U19+V19+W19</f>
        <v>55.08</v>
      </c>
      <c r="AD19" s="33">
        <f>X19/2</f>
        <v>10.5</v>
      </c>
      <c r="AE19" s="26">
        <f>(Y19*3)+(Z19*5)+(AA19*5)+(AB19*20)</f>
        <v>5</v>
      </c>
      <c r="AF19" s="94">
        <f>AC19+AD19+AE19</f>
        <v>70.58</v>
      </c>
      <c r="AG19" s="135">
        <v>58.48</v>
      </c>
      <c r="AH19" s="38"/>
      <c r="AI19" s="38"/>
      <c r="AJ19" s="38"/>
      <c r="AK19" s="39">
        <v>0</v>
      </c>
      <c r="AL19" s="39">
        <v>1</v>
      </c>
      <c r="AM19" s="39">
        <v>0</v>
      </c>
      <c r="AN19" s="39">
        <v>0</v>
      </c>
      <c r="AO19" s="40">
        <v>0</v>
      </c>
      <c r="AP19" s="34">
        <f>AG19+AH19+AI19+AJ19</f>
        <v>58.48</v>
      </c>
      <c r="AQ19" s="33">
        <f>AK19/2</f>
        <v>0</v>
      </c>
      <c r="AR19" s="26">
        <f>(AL19*3)+(AM19*5)+(AN19*5)+(AO19*20)</f>
        <v>3</v>
      </c>
      <c r="AS19" s="94">
        <f>AP19+AQ19+AR19</f>
        <v>61.48</v>
      </c>
      <c r="AT19" s="135">
        <v>35.44</v>
      </c>
      <c r="AU19" s="38"/>
      <c r="AV19" s="38"/>
      <c r="AW19" s="39">
        <v>3</v>
      </c>
      <c r="AX19" s="39">
        <v>0</v>
      </c>
      <c r="AY19" s="39">
        <v>0</v>
      </c>
      <c r="AZ19" s="39">
        <v>0</v>
      </c>
      <c r="BA19" s="40">
        <v>0</v>
      </c>
      <c r="BB19" s="34">
        <f>AT19+AU19+AV19</f>
        <v>35.44</v>
      </c>
      <c r="BC19" s="33">
        <f>AW19/2</f>
        <v>1.5</v>
      </c>
      <c r="BD19" s="26">
        <f>(AX19*3)+(AY19*5)+(AZ19*5)+(BA19*20)</f>
        <v>0</v>
      </c>
      <c r="BE19" s="94">
        <f>BB19+BC19+BD19</f>
        <v>36.94</v>
      </c>
      <c r="BF19" s="92"/>
      <c r="BG19" s="85"/>
      <c r="BH19" s="39"/>
      <c r="BI19" s="39"/>
      <c r="BJ19" s="39"/>
      <c r="BK19" s="39"/>
      <c r="BL19" s="40"/>
      <c r="BM19" s="63">
        <f>BF19+BG19</f>
        <v>0</v>
      </c>
      <c r="BN19" s="53">
        <f>BH19/2</f>
        <v>0</v>
      </c>
      <c r="BO19" s="52">
        <f>(BI19*3)+(BJ19*5)+(BK19*5)+(BL19*20)</f>
        <v>0</v>
      </c>
      <c r="BP19" s="51">
        <f>BM19+BN19+BO19</f>
        <v>0</v>
      </c>
      <c r="BQ19" s="42">
        <v>46.38</v>
      </c>
      <c r="BR19" s="38"/>
      <c r="BS19" s="38"/>
      <c r="BT19" s="39">
        <v>0</v>
      </c>
      <c r="BU19" s="39">
        <v>0</v>
      </c>
      <c r="BV19" s="39">
        <v>0</v>
      </c>
      <c r="BW19" s="39">
        <v>0</v>
      </c>
      <c r="BX19" s="40">
        <v>0</v>
      </c>
      <c r="BY19" s="34">
        <f>BQ19+BR19+BS19</f>
        <v>46.38</v>
      </c>
      <c r="BZ19" s="33">
        <f>BT19/2</f>
        <v>0</v>
      </c>
      <c r="CA19" s="43">
        <f>(BU19*3)+(BV19*5)+(BW19*5)+(BX19*20)</f>
        <v>0</v>
      </c>
      <c r="CB19" s="27">
        <f>BY19+BZ19+CA19</f>
        <v>46.38</v>
      </c>
      <c r="CC19" s="1"/>
      <c r="CD19" s="1"/>
      <c r="CE19" s="2"/>
      <c r="CF19" s="2"/>
      <c r="CG19" s="2"/>
      <c r="CH19" s="2"/>
      <c r="CI19" s="2"/>
      <c r="CJ19" s="7">
        <f>CC19+CD19</f>
        <v>0</v>
      </c>
      <c r="CK19" s="14">
        <f>CE19/2</f>
        <v>0</v>
      </c>
      <c r="CL19" s="6">
        <f>(CF19*3)+(CG19*5)+(CH19*5)+(CI19*20)</f>
        <v>0</v>
      </c>
      <c r="CM19" s="15">
        <f>CJ19+CK19+CL19</f>
        <v>0</v>
      </c>
      <c r="CN19" s="16"/>
      <c r="CO19" s="1"/>
      <c r="CP19" s="2"/>
      <c r="CQ19" s="2"/>
      <c r="CR19" s="2"/>
      <c r="CS19" s="2"/>
      <c r="CT19" s="2"/>
      <c r="CU19" s="7">
        <f>CN19+CO19</f>
        <v>0</v>
      </c>
      <c r="CV19" s="14">
        <f>CP19/2</f>
        <v>0</v>
      </c>
      <c r="CW19" s="6">
        <f>(CQ19*3)+(CR19*5)+(CS19*5)+(CT19*20)</f>
        <v>0</v>
      </c>
      <c r="CX19" s="15">
        <f>CU19+CV19+CW19</f>
        <v>0</v>
      </c>
      <c r="CY19" s="16"/>
      <c r="CZ19" s="1"/>
      <c r="DA19" s="2"/>
      <c r="DB19" s="2"/>
      <c r="DC19" s="2"/>
      <c r="DD19" s="2"/>
      <c r="DE19" s="2"/>
      <c r="DF19" s="7">
        <f>CY19+CZ19</f>
        <v>0</v>
      </c>
      <c r="DG19" s="14">
        <f>DA19/2</f>
        <v>0</v>
      </c>
      <c r="DH19" s="6">
        <f>(DB19*3)+(DC19*5)+(DD19*5)+(DE19*20)</f>
        <v>0</v>
      </c>
      <c r="DI19" s="15">
        <f>DF19+DG19+DH19</f>
        <v>0</v>
      </c>
      <c r="DJ19" s="16"/>
      <c r="DK19" s="1"/>
      <c r="DL19" s="2"/>
      <c r="DM19" s="2"/>
      <c r="DN19" s="2"/>
      <c r="DO19" s="2"/>
      <c r="DP19" s="2"/>
      <c r="DQ19" s="7">
        <f>DJ19+DK19</f>
        <v>0</v>
      </c>
      <c r="DR19" s="14">
        <f>DL19/2</f>
        <v>0</v>
      </c>
      <c r="DS19" s="6">
        <f>(DM19*3)+(DN19*5)+(DO19*5)+(DP19*20)</f>
        <v>0</v>
      </c>
      <c r="DT19" s="15">
        <f>DQ19+DR19+DS19</f>
        <v>0</v>
      </c>
      <c r="DU19" s="16"/>
      <c r="DV19" s="1"/>
      <c r="DW19" s="2"/>
      <c r="DX19" s="2"/>
      <c r="DY19" s="2"/>
      <c r="DZ19" s="2"/>
      <c r="EA19" s="2"/>
      <c r="EB19" s="7">
        <f>DU19+DV19</f>
        <v>0</v>
      </c>
      <c r="EC19" s="14">
        <f>DW19/2</f>
        <v>0</v>
      </c>
      <c r="ED19" s="6">
        <f>(DX19*3)+(DY19*5)+(DZ19*5)+(EA19*20)</f>
        <v>0</v>
      </c>
      <c r="EE19" s="15">
        <f>EB19+EC19+ED19</f>
        <v>0</v>
      </c>
      <c r="EF19" s="16"/>
      <c r="EG19" s="1"/>
      <c r="EH19" s="2"/>
      <c r="EI19" s="2"/>
      <c r="EJ19" s="2"/>
      <c r="EK19" s="2"/>
      <c r="EL19" s="2"/>
      <c r="EM19" s="7">
        <f>EF19+EG19</f>
        <v>0</v>
      </c>
      <c r="EN19" s="14">
        <f>EH19/2</f>
        <v>0</v>
      </c>
      <c r="EO19" s="6">
        <f>(EI19*3)+(EJ19*5)+(EK19*5)+(EL19*20)</f>
        <v>0</v>
      </c>
      <c r="EP19" s="15">
        <f>EM19+EN19+EO19</f>
        <v>0</v>
      </c>
      <c r="EQ19" s="16"/>
      <c r="ER19" s="1"/>
      <c r="ES19" s="2"/>
      <c r="ET19" s="2"/>
      <c r="EU19" s="2"/>
      <c r="EV19" s="2"/>
      <c r="EW19" s="2"/>
      <c r="EX19" s="7">
        <f>EQ19+ER19</f>
        <v>0</v>
      </c>
      <c r="EY19" s="14">
        <f>ES19/2</f>
        <v>0</v>
      </c>
      <c r="EZ19" s="6">
        <f>(ET19*3)+(EU19*5)+(EV19*5)+(EW19*20)</f>
        <v>0</v>
      </c>
      <c r="FA19" s="15">
        <f>EX19+EY19+EZ19</f>
        <v>0</v>
      </c>
      <c r="FB19" s="16"/>
      <c r="FC19" s="1"/>
      <c r="FD19" s="2"/>
      <c r="FE19" s="2"/>
      <c r="FF19" s="2"/>
      <c r="FG19" s="2"/>
      <c r="FH19" s="2"/>
      <c r="FI19" s="7">
        <f>FB19+FC19</f>
        <v>0</v>
      </c>
      <c r="FJ19" s="14">
        <f>FD19/2</f>
        <v>0</v>
      </c>
      <c r="FK19" s="6">
        <f>(FE19*3)+(FF19*5)+(FG19*5)+(FH19*20)</f>
        <v>0</v>
      </c>
      <c r="FL19" s="15">
        <f>FI19+FJ19+FK19</f>
        <v>0</v>
      </c>
      <c r="FM19" s="16"/>
      <c r="FN19" s="1"/>
      <c r="FO19" s="2"/>
      <c r="FP19" s="2"/>
      <c r="FQ19" s="2"/>
      <c r="FR19" s="2"/>
      <c r="FS19" s="2"/>
      <c r="FT19" s="7">
        <f>FM19+FN19</f>
        <v>0</v>
      </c>
      <c r="FU19" s="14">
        <f>FO19/2</f>
        <v>0</v>
      </c>
      <c r="FV19" s="6">
        <f>(FP19*3)+(FQ19*5)+(FR19*5)+(FS19*20)</f>
        <v>0</v>
      </c>
      <c r="FW19" s="15">
        <f>FT19+FU19+FV19</f>
        <v>0</v>
      </c>
      <c r="FX19" s="16"/>
      <c r="FY19" s="1"/>
      <c r="FZ19" s="2"/>
      <c r="GA19" s="2"/>
      <c r="GB19" s="2"/>
      <c r="GC19" s="2"/>
      <c r="GD19" s="2"/>
      <c r="GE19" s="7">
        <f>FX19+FY19</f>
        <v>0</v>
      </c>
      <c r="GF19" s="14">
        <f>FZ19/2</f>
        <v>0</v>
      </c>
      <c r="GG19" s="6">
        <f>(GA19*3)+(GB19*5)+(GC19*5)+(GD19*20)</f>
        <v>0</v>
      </c>
      <c r="GH19" s="15">
        <f>GE19+GF19+GG19</f>
        <v>0</v>
      </c>
      <c r="GI19" s="16"/>
      <c r="GJ19" s="1"/>
      <c r="GK19" s="2"/>
      <c r="GL19" s="2"/>
      <c r="GM19" s="2"/>
      <c r="GN19" s="2"/>
      <c r="GO19" s="2"/>
      <c r="GP19" s="7">
        <f>GI19+GJ19</f>
        <v>0</v>
      </c>
      <c r="GQ19" s="14">
        <f>GK19/2</f>
        <v>0</v>
      </c>
      <c r="GR19" s="6">
        <f>(GL19*3)+(GM19*5)+(GN19*5)+(GO19*20)</f>
        <v>0</v>
      </c>
      <c r="GS19" s="15">
        <f>GP19+GQ19+GR19</f>
        <v>0</v>
      </c>
      <c r="GT19" s="16"/>
      <c r="GU19" s="1"/>
      <c r="GV19" s="2"/>
      <c r="GW19" s="2"/>
      <c r="GX19" s="2"/>
      <c r="GY19" s="2"/>
      <c r="GZ19" s="2"/>
      <c r="HA19" s="7">
        <f>GT19+GU19</f>
        <v>0</v>
      </c>
      <c r="HB19" s="14">
        <f>GV19/2</f>
        <v>0</v>
      </c>
      <c r="HC19" s="6">
        <f>(GW19*3)+(GX19*5)+(GY19*5)+(GZ19*20)</f>
        <v>0</v>
      </c>
      <c r="HD19" s="15">
        <f>HA19+HB19+HC19</f>
        <v>0</v>
      </c>
      <c r="HE19" s="16"/>
      <c r="HF19" s="1"/>
      <c r="HG19" s="2"/>
      <c r="HH19" s="2"/>
      <c r="HI19" s="2"/>
      <c r="HJ19" s="2"/>
      <c r="HK19" s="2"/>
      <c r="HL19" s="7">
        <f>HE19+HF19</f>
        <v>0</v>
      </c>
      <c r="HM19" s="14">
        <f>HG19/2</f>
        <v>0</v>
      </c>
      <c r="HN19" s="6">
        <f>(HH19*3)+(HI19*5)+(HJ19*5)+(HK19*20)</f>
        <v>0</v>
      </c>
      <c r="HO19" s="15">
        <f>HL19+HM19+HN19</f>
        <v>0</v>
      </c>
      <c r="HP19" s="16"/>
      <c r="HQ19" s="1"/>
      <c r="HR19" s="2"/>
      <c r="HS19" s="2"/>
      <c r="HT19" s="2"/>
      <c r="HU19" s="2"/>
      <c r="HV19" s="2"/>
      <c r="HW19" s="7">
        <f>HP19+HQ19</f>
        <v>0</v>
      </c>
      <c r="HX19" s="14">
        <f>HR19/2</f>
        <v>0</v>
      </c>
      <c r="HY19" s="6">
        <f>(HS19*3)+(HT19*5)+(HU19*5)+(HV19*20)</f>
        <v>0</v>
      </c>
      <c r="HZ19" s="15">
        <f>HW19+HX19+HY19</f>
        <v>0</v>
      </c>
      <c r="IA19" s="16"/>
      <c r="IB19" s="1"/>
      <c r="IC19" s="2"/>
      <c r="ID19" s="2"/>
      <c r="IE19" s="2"/>
      <c r="IF19" s="2"/>
      <c r="IG19" s="2"/>
      <c r="IH19" s="7">
        <f>IA19+IB19</f>
        <v>0</v>
      </c>
      <c r="II19" s="14">
        <f>IC19/2</f>
        <v>0</v>
      </c>
      <c r="IJ19" s="6">
        <f>(ID19*3)+(IE19*5)+(IF19*5)+(IG19*20)</f>
        <v>0</v>
      </c>
      <c r="IK19" s="58">
        <f>IH19+II19+IJ19</f>
        <v>0</v>
      </c>
      <c r="IL19" s="59"/>
    </row>
    <row r="20" spans="1:246" ht="12.75">
      <c r="A20" s="44">
        <v>18</v>
      </c>
      <c r="B20" s="29" t="s">
        <v>94</v>
      </c>
      <c r="C20" s="29"/>
      <c r="D20" s="30"/>
      <c r="E20" s="30"/>
      <c r="F20" s="30" t="s">
        <v>19</v>
      </c>
      <c r="G20" s="90" t="s">
        <v>89</v>
      </c>
      <c r="H20" s="28">
        <f>IF(AND(OR($H$2="Y",$I$2="Y"),J20&lt;5,K20&lt;5),IF(AND(J20=J19,K20=K19),H19+1,1),"")</f>
      </c>
      <c r="I20" s="24" t="e">
        <f>IF(AND($I$2="Y",K20&gt;0,OR(AND(H20=1,#REF!=10),AND(H20=2,H31=20),AND(H20=3,H40=30),AND(H20=4,H48=40),AND(H20=5,H56=50),AND(H20=6,H65=60),AND(H20=7,#REF!=70),AND(H20=8,H74=80),AND(H20=9,H87=90),AND(H20=10,H96=100))),VLOOKUP(K20-1,SortLookup!$A$13:$B$16,2,FALSE),"")</f>
        <v>#REF!</v>
      </c>
      <c r="J20" s="45">
        <f>IF(ISNA(VLOOKUP(F20,SortLookup!$A$1:$B$5,2,FALSE))," ",VLOOKUP(F20,SortLookup!$A$1:$B$5,2,FALSE))</f>
        <v>2</v>
      </c>
      <c r="K20" s="25" t="str">
        <f>IF(ISNA(VLOOKUP(G20,SortLookup!$A$7:$B$11,2,FALSE))," ",VLOOKUP(G20,SortLookup!$A$7:$B$11,2,FALSE))</f>
        <v> </v>
      </c>
      <c r="L20" s="123">
        <f>M20+N20+O20</f>
        <v>247.23</v>
      </c>
      <c r="M20" s="125">
        <f>AC20+AP20+BB20+BM20+BY20+CJ20+CU20+DF20+DQ20+EB20+EM20+EX20+FI20+FT20+GE20+GP20+HA20+HL20+HW20+IH20</f>
        <v>169.23</v>
      </c>
      <c r="N20" s="52">
        <f>AE20+AR20+BD20+BO20+CA20+CL20+CW20+DH20+DS20+ED20+EO20+EZ20+FK20+FV20+GG20+GR20+HC20+HN20+HY20+IJ20</f>
        <v>41</v>
      </c>
      <c r="O20" s="53">
        <f>P20/2</f>
        <v>37</v>
      </c>
      <c r="P20" s="126">
        <f>X20+AK20+AW20+BH20+BT20+CE20+CP20+DA20+DL20+DW20+EH20+ES20+FD20+FO20+FZ20+GK20+GV20+HG20+HR20+IC20</f>
        <v>74</v>
      </c>
      <c r="Q20" s="135">
        <v>7.73</v>
      </c>
      <c r="R20" s="38">
        <v>4.14</v>
      </c>
      <c r="S20" s="38">
        <v>8.56</v>
      </c>
      <c r="T20" s="38">
        <v>4.96</v>
      </c>
      <c r="U20" s="38"/>
      <c r="V20" s="38"/>
      <c r="W20" s="38"/>
      <c r="X20" s="39">
        <v>16</v>
      </c>
      <c r="Y20" s="39">
        <v>0</v>
      </c>
      <c r="Z20" s="39">
        <v>0</v>
      </c>
      <c r="AA20" s="39">
        <v>0</v>
      </c>
      <c r="AB20" s="97">
        <v>0</v>
      </c>
      <c r="AC20" s="34">
        <f>Q20+R20+S20+T20+U20+V20+W20</f>
        <v>25.39</v>
      </c>
      <c r="AD20" s="33">
        <f>X20/2</f>
        <v>8</v>
      </c>
      <c r="AE20" s="26">
        <f>(Y20*3)+(Z20*5)+(AA20*5)+(AB20*20)</f>
        <v>0</v>
      </c>
      <c r="AF20" s="94">
        <f>AC20+AD20+AE20</f>
        <v>33.39</v>
      </c>
      <c r="AG20" s="135">
        <v>41.05</v>
      </c>
      <c r="AH20" s="38"/>
      <c r="AI20" s="38"/>
      <c r="AJ20" s="38"/>
      <c r="AK20" s="39">
        <v>1</v>
      </c>
      <c r="AL20" s="39">
        <v>0</v>
      </c>
      <c r="AM20" s="39">
        <v>0</v>
      </c>
      <c r="AN20" s="39">
        <v>0</v>
      </c>
      <c r="AO20" s="40">
        <v>0</v>
      </c>
      <c r="AP20" s="34">
        <f>AG20+AH20+AI20+AJ20</f>
        <v>41.05</v>
      </c>
      <c r="AQ20" s="33">
        <f>AK20/2</f>
        <v>0.5</v>
      </c>
      <c r="AR20" s="26">
        <f>(AL20*3)+(AM20*5)+(AN20*5)+(AO20*20)</f>
        <v>0</v>
      </c>
      <c r="AS20" s="94">
        <f>AP20+AQ20+AR20</f>
        <v>41.55</v>
      </c>
      <c r="AT20" s="135">
        <v>44.22</v>
      </c>
      <c r="AU20" s="38"/>
      <c r="AV20" s="38"/>
      <c r="AW20" s="39">
        <v>5</v>
      </c>
      <c r="AX20" s="39">
        <v>1</v>
      </c>
      <c r="AY20" s="39">
        <v>0</v>
      </c>
      <c r="AZ20" s="39">
        <v>0</v>
      </c>
      <c r="BA20" s="40">
        <v>0</v>
      </c>
      <c r="BB20" s="34">
        <f>AT20+AU20+AV20</f>
        <v>44.22</v>
      </c>
      <c r="BC20" s="33">
        <f>AW20/2</f>
        <v>2.5</v>
      </c>
      <c r="BD20" s="26">
        <f>(AX20*3)+(AY20*5)+(AZ20*5)+(BA20*20)</f>
        <v>3</v>
      </c>
      <c r="BE20" s="94">
        <f>BB20+BC20+BD20</f>
        <v>49.72</v>
      </c>
      <c r="BF20" s="92"/>
      <c r="BG20" s="85"/>
      <c r="BH20" s="39"/>
      <c r="BI20" s="39"/>
      <c r="BJ20" s="39"/>
      <c r="BK20" s="39"/>
      <c r="BL20" s="40"/>
      <c r="BM20" s="63">
        <f>BF20+BG20</f>
        <v>0</v>
      </c>
      <c r="BN20" s="53">
        <f>BH20/2</f>
        <v>0</v>
      </c>
      <c r="BO20" s="52">
        <f>(BI20*3)+(BJ20*5)+(BK20*5)+(BL20*20)</f>
        <v>0</v>
      </c>
      <c r="BP20" s="51">
        <f>BM20+BN20+BO20</f>
        <v>0</v>
      </c>
      <c r="BQ20" s="42">
        <v>58.57</v>
      </c>
      <c r="BR20" s="38"/>
      <c r="BS20" s="38"/>
      <c r="BT20" s="39">
        <v>52</v>
      </c>
      <c r="BU20" s="39">
        <v>1</v>
      </c>
      <c r="BV20" s="39">
        <v>7</v>
      </c>
      <c r="BW20" s="39">
        <v>0</v>
      </c>
      <c r="BX20" s="40">
        <v>0</v>
      </c>
      <c r="BY20" s="34">
        <f>BQ20+BR20+BS20</f>
        <v>58.57</v>
      </c>
      <c r="BZ20" s="33">
        <f>BT20/2</f>
        <v>26</v>
      </c>
      <c r="CA20" s="43">
        <f>(BU20*3)+(BV20*5)+(BW20*5)+(BX20*20)</f>
        <v>38</v>
      </c>
      <c r="CB20" s="27">
        <f>BY20+BZ20+CA20</f>
        <v>122.57</v>
      </c>
      <c r="CC20" s="1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58">
        <f>IH20+II20+IJ20</f>
        <v>0</v>
      </c>
      <c r="IL20" s="59"/>
    </row>
    <row r="21" spans="1:246" ht="12.75">
      <c r="A21" s="44">
        <v>19</v>
      </c>
      <c r="B21" s="29" t="s">
        <v>171</v>
      </c>
      <c r="C21" s="29"/>
      <c r="D21" s="30"/>
      <c r="E21" s="30"/>
      <c r="F21" s="30" t="s">
        <v>19</v>
      </c>
      <c r="G21" s="90" t="s">
        <v>89</v>
      </c>
      <c r="H21" s="28">
        <f>IF(AND(OR($H$2="Y",$I$2="Y"),J21&lt;5,K21&lt;5),IF(AND(J21=J20,K21=K20),H20+1,1),"")</f>
      </c>
      <c r="I21" s="24" t="e">
        <f>IF(AND($I$2="Y",K21&gt;0,OR(AND(H21=1,#REF!=10),AND(H21=2,H41=20),AND(H21=3,H52=30),AND(H21=4,H61=40),AND(H21=5,H69=50),AND(H21=6,H78=60),AND(H21=7,H87=70),AND(H21=8,H96=80),AND(H21=9,H105=90),AND(H21=10,H114=100))),VLOOKUP(K21-1,SortLookup!$A$13:$B$16,2,FALSE),"")</f>
        <v>#REF!</v>
      </c>
      <c r="J21" s="45">
        <f>IF(ISNA(VLOOKUP(F21,SortLookup!$A$1:$B$5,2,FALSE))," ",VLOOKUP(F21,SortLookup!$A$1:$B$5,2,FALSE))</f>
        <v>2</v>
      </c>
      <c r="K21" s="25" t="str">
        <f>IF(ISNA(VLOOKUP(G21,SortLookup!$A$7:$B$11,2,FALSE))," ",VLOOKUP(G21,SortLookup!$A$7:$B$11,2,FALSE))</f>
        <v> </v>
      </c>
      <c r="L21" s="123">
        <f>M21+N21+O21</f>
        <v>375.78</v>
      </c>
      <c r="M21" s="125">
        <f>AC21+AP21+BB21+BM21+BY21+CJ21+CU21+DF21+DQ21+EB21+EM21+EX21+FI21+FT21+GE21+GP21+HA21+HL21+HW21+IH21</f>
        <v>308.78</v>
      </c>
      <c r="N21" s="52">
        <f>AE21+AR21+BD21+BO21+CA21+CL21+CW21+DH21+DS21+ED21+EO21+EZ21+FK21+FV21+GG21+GR21+HC21+HN21+HY21+IJ21</f>
        <v>30</v>
      </c>
      <c r="O21" s="53">
        <f>P21/2</f>
        <v>37</v>
      </c>
      <c r="P21" s="126">
        <f>X21+AK21+AW21+BH21+BT21+CE21+CP21+DA21+DL21+DW21+EH21+ES21+FD21+FO21+FZ21+GK21+GV21+HG21+HR21+IC21</f>
        <v>74</v>
      </c>
      <c r="Q21" s="135">
        <v>6.03</v>
      </c>
      <c r="R21" s="38">
        <v>5.84</v>
      </c>
      <c r="S21" s="38">
        <v>8.63</v>
      </c>
      <c r="T21" s="38">
        <v>23.28</v>
      </c>
      <c r="U21" s="38"/>
      <c r="V21" s="38"/>
      <c r="W21" s="38"/>
      <c r="X21" s="39">
        <v>30</v>
      </c>
      <c r="Y21" s="39">
        <v>0</v>
      </c>
      <c r="Z21" s="39">
        <v>0</v>
      </c>
      <c r="AA21" s="39">
        <v>0</v>
      </c>
      <c r="AB21" s="97">
        <v>0</v>
      </c>
      <c r="AC21" s="34">
        <f>Q21+R21+S21+T21+U21+V21+W21</f>
        <v>43.78</v>
      </c>
      <c r="AD21" s="33">
        <f>X21/2</f>
        <v>15</v>
      </c>
      <c r="AE21" s="26">
        <f>(Y21*3)+(Z21*5)+(AA21*5)+(AB21*20)</f>
        <v>0</v>
      </c>
      <c r="AF21" s="94">
        <f>AC21+AD21+AE21</f>
        <v>58.78</v>
      </c>
      <c r="AG21" s="135">
        <v>53.33</v>
      </c>
      <c r="AH21" s="38"/>
      <c r="AI21" s="38"/>
      <c r="AJ21" s="38"/>
      <c r="AK21" s="39">
        <v>5</v>
      </c>
      <c r="AL21" s="39">
        <v>0</v>
      </c>
      <c r="AM21" s="39">
        <v>0</v>
      </c>
      <c r="AN21" s="39">
        <v>0</v>
      </c>
      <c r="AO21" s="40">
        <v>0</v>
      </c>
      <c r="AP21" s="34">
        <f>AG21+AH21+AI21+AJ21</f>
        <v>53.33</v>
      </c>
      <c r="AQ21" s="33">
        <f>AK21/2</f>
        <v>2.5</v>
      </c>
      <c r="AR21" s="26">
        <f>(AL21*3)+(AM21*5)+(AN21*5)+(AO21*20)</f>
        <v>0</v>
      </c>
      <c r="AS21" s="94">
        <f>AP21+AQ21+AR21</f>
        <v>55.83</v>
      </c>
      <c r="AT21" s="135">
        <v>94</v>
      </c>
      <c r="AU21" s="38"/>
      <c r="AV21" s="38"/>
      <c r="AW21" s="39">
        <v>8</v>
      </c>
      <c r="AX21" s="39">
        <v>0</v>
      </c>
      <c r="AY21" s="39">
        <v>1</v>
      </c>
      <c r="AZ21" s="39">
        <v>1</v>
      </c>
      <c r="BA21" s="40">
        <v>0</v>
      </c>
      <c r="BB21" s="34">
        <f>AT21+AU21+AV21</f>
        <v>94</v>
      </c>
      <c r="BC21" s="33">
        <f>AW21/2</f>
        <v>4</v>
      </c>
      <c r="BD21" s="26">
        <f>(AX21*3)+(AY21*5)+(AZ21*5)+(BA21*20)</f>
        <v>10</v>
      </c>
      <c r="BE21" s="94">
        <f>BB21+BC21+BD21</f>
        <v>108</v>
      </c>
      <c r="BF21" s="92"/>
      <c r="BG21" s="85"/>
      <c r="BH21" s="39"/>
      <c r="BI21" s="39"/>
      <c r="BJ21" s="39"/>
      <c r="BK21" s="39"/>
      <c r="BL21" s="40"/>
      <c r="BM21" s="63">
        <f>BF21+BG21</f>
        <v>0</v>
      </c>
      <c r="BN21" s="53">
        <f>BH21/2</f>
        <v>0</v>
      </c>
      <c r="BO21" s="52">
        <f>(BI21*3)+(BJ21*5)+(BK21*5)+(BL21*20)</f>
        <v>0</v>
      </c>
      <c r="BP21" s="51">
        <f>BM21+BN21+BO21</f>
        <v>0</v>
      </c>
      <c r="BQ21" s="42">
        <v>117.67</v>
      </c>
      <c r="BR21" s="38"/>
      <c r="BS21" s="38"/>
      <c r="BT21" s="39">
        <v>31</v>
      </c>
      <c r="BU21" s="39">
        <v>0</v>
      </c>
      <c r="BV21" s="39">
        <v>4</v>
      </c>
      <c r="BW21" s="39">
        <v>0</v>
      </c>
      <c r="BX21" s="40">
        <v>0</v>
      </c>
      <c r="BY21" s="34">
        <f>BQ21+BR21+BS21</f>
        <v>117.67</v>
      </c>
      <c r="BZ21" s="33">
        <f>BT21/2</f>
        <v>15.5</v>
      </c>
      <c r="CA21" s="43">
        <f>(BU21*3)+(BV21*5)+(BW21*5)+(BX21*20)</f>
        <v>20</v>
      </c>
      <c r="CB21" s="56">
        <f>BY21+BZ21+CA21</f>
        <v>153.17</v>
      </c>
      <c r="CC21" s="1"/>
      <c r="CD21" s="1"/>
      <c r="CE21" s="2"/>
      <c r="CF21" s="2"/>
      <c r="CG21" s="2"/>
      <c r="CH21" s="2"/>
      <c r="CI21" s="2"/>
      <c r="CJ21" s="7">
        <f>CC21+CD21</f>
        <v>0</v>
      </c>
      <c r="CK21" s="14">
        <f>CE21/2</f>
        <v>0</v>
      </c>
      <c r="CL21" s="6">
        <f>(CF21*3)+(CG21*5)+(CH21*5)+(CI21*20)</f>
        <v>0</v>
      </c>
      <c r="CM21" s="15">
        <f>CJ21+CK21+CL21</f>
        <v>0</v>
      </c>
      <c r="CN21" s="16"/>
      <c r="CO21" s="1"/>
      <c r="CP21" s="2"/>
      <c r="CQ21" s="2"/>
      <c r="CR21" s="2"/>
      <c r="CS21" s="2"/>
      <c r="CT21" s="2"/>
      <c r="CU21" s="7">
        <f>CN21+CO21</f>
        <v>0</v>
      </c>
      <c r="CV21" s="14">
        <f>CP21/2</f>
        <v>0</v>
      </c>
      <c r="CW21" s="6">
        <f>(CQ21*3)+(CR21*5)+(CS21*5)+(CT21*20)</f>
        <v>0</v>
      </c>
      <c r="CX21" s="15">
        <f>CU21+CV21+CW21</f>
        <v>0</v>
      </c>
      <c r="CY21" s="16"/>
      <c r="CZ21" s="1"/>
      <c r="DA21" s="2"/>
      <c r="DB21" s="2"/>
      <c r="DC21" s="2"/>
      <c r="DD21" s="2"/>
      <c r="DE21" s="2"/>
      <c r="DF21" s="7">
        <f>CY21+CZ21</f>
        <v>0</v>
      </c>
      <c r="DG21" s="14">
        <f>DA21/2</f>
        <v>0</v>
      </c>
      <c r="DH21" s="6">
        <f>(DB21*3)+(DC21*5)+(DD21*5)+(DE21*20)</f>
        <v>0</v>
      </c>
      <c r="DI21" s="15">
        <f>DF21+DG21+DH21</f>
        <v>0</v>
      </c>
      <c r="DJ21" s="16"/>
      <c r="DK21" s="1"/>
      <c r="DL21" s="2"/>
      <c r="DM21" s="2"/>
      <c r="DN21" s="2"/>
      <c r="DO21" s="2"/>
      <c r="DP21" s="2"/>
      <c r="DQ21" s="7">
        <f>DJ21+DK21</f>
        <v>0</v>
      </c>
      <c r="DR21" s="14">
        <f>DL21/2</f>
        <v>0</v>
      </c>
      <c r="DS21" s="6">
        <f>(DM21*3)+(DN21*5)+(DO21*5)+(DP21*20)</f>
        <v>0</v>
      </c>
      <c r="DT21" s="15">
        <f>DQ21+DR21+DS21</f>
        <v>0</v>
      </c>
      <c r="DU21" s="16"/>
      <c r="DV21" s="1"/>
      <c r="DW21" s="2"/>
      <c r="DX21" s="2"/>
      <c r="DY21" s="2"/>
      <c r="DZ21" s="2"/>
      <c r="EA21" s="2"/>
      <c r="EB21" s="7">
        <f>DU21+DV21</f>
        <v>0</v>
      </c>
      <c r="EC21" s="14">
        <f>DW21/2</f>
        <v>0</v>
      </c>
      <c r="ED21" s="6">
        <f>(DX21*3)+(DY21*5)+(DZ21*5)+(EA21*20)</f>
        <v>0</v>
      </c>
      <c r="EE21" s="15">
        <f>EB21+EC21+ED21</f>
        <v>0</v>
      </c>
      <c r="EF21" s="16"/>
      <c r="EG21" s="1"/>
      <c r="EH21" s="2"/>
      <c r="EI21" s="2"/>
      <c r="EJ21" s="2"/>
      <c r="EK21" s="2"/>
      <c r="EL21" s="2"/>
      <c r="EM21" s="7">
        <f>EF21+EG21</f>
        <v>0</v>
      </c>
      <c r="EN21" s="14">
        <f>EH21/2</f>
        <v>0</v>
      </c>
      <c r="EO21" s="6">
        <f>(EI21*3)+(EJ21*5)+(EK21*5)+(EL21*20)</f>
        <v>0</v>
      </c>
      <c r="EP21" s="15">
        <f>EM21+EN21+EO21</f>
        <v>0</v>
      </c>
      <c r="EQ21" s="16"/>
      <c r="ER21" s="1"/>
      <c r="ES21" s="2"/>
      <c r="ET21" s="2"/>
      <c r="EU21" s="2"/>
      <c r="EV21" s="2"/>
      <c r="EW21" s="2"/>
      <c r="EX21" s="7">
        <f>EQ21+ER21</f>
        <v>0</v>
      </c>
      <c r="EY21" s="14">
        <f>ES21/2</f>
        <v>0</v>
      </c>
      <c r="EZ21" s="6">
        <f>(ET21*3)+(EU21*5)+(EV21*5)+(EW21*20)</f>
        <v>0</v>
      </c>
      <c r="FA21" s="15">
        <f>EX21+EY21+EZ21</f>
        <v>0</v>
      </c>
      <c r="FB21" s="16"/>
      <c r="FC21" s="1"/>
      <c r="FD21" s="2"/>
      <c r="FE21" s="2"/>
      <c r="FF21" s="2"/>
      <c r="FG21" s="2"/>
      <c r="FH21" s="2"/>
      <c r="FI21" s="7">
        <f>FB21+FC21</f>
        <v>0</v>
      </c>
      <c r="FJ21" s="14">
        <f>FD21/2</f>
        <v>0</v>
      </c>
      <c r="FK21" s="6">
        <f>(FE21*3)+(FF21*5)+(FG21*5)+(FH21*20)</f>
        <v>0</v>
      </c>
      <c r="FL21" s="15">
        <f>FI21+FJ21+FK21</f>
        <v>0</v>
      </c>
      <c r="FM21" s="16"/>
      <c r="FN21" s="1"/>
      <c r="FO21" s="2"/>
      <c r="FP21" s="2"/>
      <c r="FQ21" s="2"/>
      <c r="FR21" s="2"/>
      <c r="FS21" s="2"/>
      <c r="FT21" s="7">
        <f>FM21+FN21</f>
        <v>0</v>
      </c>
      <c r="FU21" s="14">
        <f>FO21/2</f>
        <v>0</v>
      </c>
      <c r="FV21" s="6">
        <f>(FP21*3)+(FQ21*5)+(FR21*5)+(FS21*20)</f>
        <v>0</v>
      </c>
      <c r="FW21" s="15">
        <f>FT21+FU21+FV21</f>
        <v>0</v>
      </c>
      <c r="FX21" s="16"/>
      <c r="FY21" s="1"/>
      <c r="FZ21" s="2"/>
      <c r="GA21" s="2"/>
      <c r="GB21" s="2"/>
      <c r="GC21" s="2"/>
      <c r="GD21" s="2"/>
      <c r="GE21" s="7">
        <f>FX21+FY21</f>
        <v>0</v>
      </c>
      <c r="GF21" s="14">
        <f>FZ21/2</f>
        <v>0</v>
      </c>
      <c r="GG21" s="6">
        <f>(GA21*3)+(GB21*5)+(GC21*5)+(GD21*20)</f>
        <v>0</v>
      </c>
      <c r="GH21" s="15">
        <f>GE21+GF21+GG21</f>
        <v>0</v>
      </c>
      <c r="GI21" s="16"/>
      <c r="GJ21" s="1"/>
      <c r="GK21" s="2"/>
      <c r="GL21" s="2"/>
      <c r="GM21" s="2"/>
      <c r="GN21" s="2"/>
      <c r="GO21" s="2"/>
      <c r="GP21" s="7">
        <f>GI21+GJ21</f>
        <v>0</v>
      </c>
      <c r="GQ21" s="14">
        <f>GK21/2</f>
        <v>0</v>
      </c>
      <c r="GR21" s="6">
        <f>(GL21*3)+(GM21*5)+(GN21*5)+(GO21*20)</f>
        <v>0</v>
      </c>
      <c r="GS21" s="15">
        <f>GP21+GQ21+GR21</f>
        <v>0</v>
      </c>
      <c r="GT21" s="16"/>
      <c r="GU21" s="1"/>
      <c r="GV21" s="2"/>
      <c r="GW21" s="2"/>
      <c r="GX21" s="2"/>
      <c r="GY21" s="2"/>
      <c r="GZ21" s="2"/>
      <c r="HA21" s="7">
        <f>GT21+GU21</f>
        <v>0</v>
      </c>
      <c r="HB21" s="14">
        <f>GV21/2</f>
        <v>0</v>
      </c>
      <c r="HC21" s="6">
        <f>(GW21*3)+(GX21*5)+(GY21*5)+(GZ21*20)</f>
        <v>0</v>
      </c>
      <c r="HD21" s="15">
        <f>HA21+HB21+HC21</f>
        <v>0</v>
      </c>
      <c r="HE21" s="16"/>
      <c r="HF21" s="1"/>
      <c r="HG21" s="2"/>
      <c r="HH21" s="2"/>
      <c r="HI21" s="2"/>
      <c r="HJ21" s="2"/>
      <c r="HK21" s="2"/>
      <c r="HL21" s="7">
        <f>HE21+HF21</f>
        <v>0</v>
      </c>
      <c r="HM21" s="14">
        <f>HG21/2</f>
        <v>0</v>
      </c>
      <c r="HN21" s="6">
        <f>(HH21*3)+(HI21*5)+(HJ21*5)+(HK21*20)</f>
        <v>0</v>
      </c>
      <c r="HO21" s="15">
        <f>HL21+HM21+HN21</f>
        <v>0</v>
      </c>
      <c r="HP21" s="16"/>
      <c r="HQ21" s="1"/>
      <c r="HR21" s="2"/>
      <c r="HS21" s="2"/>
      <c r="HT21" s="2"/>
      <c r="HU21" s="2"/>
      <c r="HV21" s="2"/>
      <c r="HW21" s="7">
        <f>HP21+HQ21</f>
        <v>0</v>
      </c>
      <c r="HX21" s="14">
        <f>HR21/2</f>
        <v>0</v>
      </c>
      <c r="HY21" s="6">
        <f>(HS21*3)+(HT21*5)+(HU21*5)+(HV21*20)</f>
        <v>0</v>
      </c>
      <c r="HZ21" s="15">
        <f>HW21+HX21+HY21</f>
        <v>0</v>
      </c>
      <c r="IA21" s="16"/>
      <c r="IB21" s="1"/>
      <c r="IC21" s="2"/>
      <c r="ID21" s="2"/>
      <c r="IE21" s="2"/>
      <c r="IF21" s="2"/>
      <c r="IG21" s="2"/>
      <c r="IH21" s="7">
        <f>IA21+IB21</f>
        <v>0</v>
      </c>
      <c r="II21" s="14">
        <f>IC21/2</f>
        <v>0</v>
      </c>
      <c r="IJ21" s="6">
        <f>(ID21*3)+(IE21*5)+(IF21*5)+(IG21*20)</f>
        <v>0</v>
      </c>
      <c r="IK21" s="58">
        <f>IH21+II21+IJ21</f>
        <v>0</v>
      </c>
      <c r="IL21" s="59"/>
    </row>
    <row r="22" spans="1:246" ht="12.75">
      <c r="A22" s="44"/>
      <c r="B22" s="29" t="s">
        <v>177</v>
      </c>
      <c r="C22" s="29"/>
      <c r="D22" s="30"/>
      <c r="E22" s="30" t="s">
        <v>126</v>
      </c>
      <c r="F22" s="30" t="s">
        <v>19</v>
      </c>
      <c r="G22" s="90" t="s">
        <v>24</v>
      </c>
      <c r="H22" s="28">
        <f>IF(AND(OR($H$2="Y",$I$2="Y"),J22&lt;5,K22&lt;5),IF(AND(J22=J16,K22=K16),H16+1,1),"")</f>
      </c>
      <c r="I22" s="24" t="e">
        <f>IF(AND($I$2="Y",K22&gt;0,OR(AND(H22=1,#REF!=10),AND(H22=2,H37=20),AND(H22=3,H48=30),AND(H22=4,H57=40),AND(H22=5,H65=50),AND(H22=6,H74=60),AND(H22=7,H83=70),AND(H22=8,H92=80),AND(H22=9,H101=90),AND(H22=10,H110=100))),VLOOKUP(K22-1,SortLookup!$A$13:$B$16,2,FALSE),"")</f>
        <v>#REF!</v>
      </c>
      <c r="J22" s="45">
        <f>IF(ISNA(VLOOKUP(F22,SortLookup!$A$1:$B$5,2,FALSE))," ",VLOOKUP(F22,SortLookup!$A$1:$B$5,2,FALSE))</f>
        <v>2</v>
      </c>
      <c r="K22" s="25">
        <f>IF(ISNA(VLOOKUP(G22,SortLookup!$A$7:$B$11,2,FALSE))," ",VLOOKUP(G22,SortLookup!$A$7:$B$11,2,FALSE))</f>
        <v>3</v>
      </c>
      <c r="L22" s="123" t="s">
        <v>90</v>
      </c>
      <c r="M22" s="125"/>
      <c r="N22" s="52"/>
      <c r="O22" s="53"/>
      <c r="P22" s="126"/>
      <c r="Q22" s="135">
        <v>8.94</v>
      </c>
      <c r="R22" s="38">
        <v>4.52</v>
      </c>
      <c r="S22" s="38">
        <v>5.55</v>
      </c>
      <c r="T22" s="38">
        <v>4.73</v>
      </c>
      <c r="U22" s="38"/>
      <c r="V22" s="38"/>
      <c r="W22" s="38"/>
      <c r="X22" s="39">
        <v>8</v>
      </c>
      <c r="Y22" s="39">
        <v>0</v>
      </c>
      <c r="Z22" s="39">
        <v>0</v>
      </c>
      <c r="AA22" s="39">
        <v>0</v>
      </c>
      <c r="AB22" s="97">
        <v>0</v>
      </c>
      <c r="AC22" s="34">
        <f>Q22+R22+S22+T22+U22+V22+W22</f>
        <v>23.74</v>
      </c>
      <c r="AD22" s="33">
        <f>X22/2</f>
        <v>4</v>
      </c>
      <c r="AE22" s="26">
        <f>(Y22*3)+(Z22*5)+(AA22*5)+(AB22*20)</f>
        <v>0</v>
      </c>
      <c r="AF22" s="94">
        <f>AC22+AD22+AE22</f>
        <v>27.74</v>
      </c>
      <c r="AG22" s="135" t="s">
        <v>90</v>
      </c>
      <c r="AH22" s="38"/>
      <c r="AI22" s="38"/>
      <c r="AJ22" s="38"/>
      <c r="AK22" s="39"/>
      <c r="AL22" s="39"/>
      <c r="AM22" s="39"/>
      <c r="AN22" s="39"/>
      <c r="AO22" s="40"/>
      <c r="AP22" s="34"/>
      <c r="AQ22" s="33"/>
      <c r="AR22" s="26"/>
      <c r="AS22" s="94"/>
      <c r="AT22" s="135">
        <v>30.58</v>
      </c>
      <c r="AU22" s="38"/>
      <c r="AV22" s="38"/>
      <c r="AW22" s="39">
        <v>3</v>
      </c>
      <c r="AX22" s="39">
        <v>0</v>
      </c>
      <c r="AY22" s="39">
        <v>0</v>
      </c>
      <c r="AZ22" s="39">
        <v>0</v>
      </c>
      <c r="BA22" s="40">
        <v>0</v>
      </c>
      <c r="BB22" s="34">
        <f>AT22+AU22+AV22</f>
        <v>30.58</v>
      </c>
      <c r="BC22" s="33">
        <f>AW22/2</f>
        <v>1.5</v>
      </c>
      <c r="BD22" s="26">
        <f>(AX22*3)+(AY22*5)+(AZ22*5)+(BA22*20)</f>
        <v>0</v>
      </c>
      <c r="BE22" s="94">
        <f>BB22+BC22+BD22</f>
        <v>32.08</v>
      </c>
      <c r="BF22" s="92"/>
      <c r="BG22" s="85"/>
      <c r="BH22" s="39"/>
      <c r="BI22" s="39"/>
      <c r="BJ22" s="39"/>
      <c r="BK22" s="39"/>
      <c r="BL22" s="40"/>
      <c r="BM22" s="63">
        <f>BF22+BG22</f>
        <v>0</v>
      </c>
      <c r="BN22" s="53">
        <f>BH22/2</f>
        <v>0</v>
      </c>
      <c r="BO22" s="52">
        <f>(BI22*3)+(BJ22*5)+(BK22*5)+(BL22*20)</f>
        <v>0</v>
      </c>
      <c r="BP22" s="51">
        <f>BM22+BN22+BO22</f>
        <v>0</v>
      </c>
      <c r="BQ22" s="42">
        <v>42.63</v>
      </c>
      <c r="BR22" s="38"/>
      <c r="BS22" s="38"/>
      <c r="BT22" s="39">
        <v>3</v>
      </c>
      <c r="BU22" s="39">
        <v>0</v>
      </c>
      <c r="BV22" s="39">
        <v>0</v>
      </c>
      <c r="BW22" s="39">
        <v>0</v>
      </c>
      <c r="BX22" s="40">
        <v>0</v>
      </c>
      <c r="BY22" s="34">
        <f>BQ22+BR22+BS22</f>
        <v>42.63</v>
      </c>
      <c r="BZ22" s="33">
        <f>BT22/2</f>
        <v>1.5</v>
      </c>
      <c r="CA22" s="43">
        <f>(BU22*3)+(BV22*5)+(BW22*5)+(BX22*20)</f>
        <v>0</v>
      </c>
      <c r="CB22" s="56">
        <f>BY22+BZ22+CA22</f>
        <v>44.13</v>
      </c>
      <c r="CC22" s="1"/>
      <c r="CD22" s="1"/>
      <c r="CE22" s="2"/>
      <c r="CF22" s="2"/>
      <c r="CG22" s="2"/>
      <c r="CH22" s="2"/>
      <c r="CI22" s="2"/>
      <c r="CJ22" s="7">
        <f>CC22+CD22</f>
        <v>0</v>
      </c>
      <c r="CK22" s="14">
        <f>CE22/2</f>
        <v>0</v>
      </c>
      <c r="CL22" s="6">
        <f>(CF22*3)+(CG22*5)+(CH22*5)+(CI22*20)</f>
        <v>0</v>
      </c>
      <c r="CM22" s="15">
        <f>CJ22+CK22+CL22</f>
        <v>0</v>
      </c>
      <c r="CN22" s="16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58">
        <f>IH22+II22+IJ22</f>
        <v>0</v>
      </c>
      <c r="IL22" s="59"/>
    </row>
    <row r="23" spans="1:246" ht="3" customHeight="1">
      <c r="A23" s="153"/>
      <c r="B23" s="69"/>
      <c r="C23" s="69"/>
      <c r="D23" s="70"/>
      <c r="E23" s="70"/>
      <c r="F23" s="70"/>
      <c r="G23" s="116"/>
      <c r="H23" s="71"/>
      <c r="I23" s="72"/>
      <c r="J23" s="80"/>
      <c r="K23" s="73"/>
      <c r="L23" s="127"/>
      <c r="M23" s="128"/>
      <c r="N23" s="122"/>
      <c r="O23" s="129"/>
      <c r="P23" s="130"/>
      <c r="Q23" s="137"/>
      <c r="R23" s="76"/>
      <c r="S23" s="76"/>
      <c r="T23" s="76"/>
      <c r="U23" s="76"/>
      <c r="V23" s="76"/>
      <c r="W23" s="76"/>
      <c r="X23" s="77"/>
      <c r="Y23" s="77"/>
      <c r="Z23" s="77"/>
      <c r="AA23" s="77"/>
      <c r="AB23" s="118"/>
      <c r="AC23" s="74"/>
      <c r="AD23" s="79"/>
      <c r="AE23" s="75"/>
      <c r="AF23" s="119"/>
      <c r="AG23" s="137"/>
      <c r="AH23" s="76"/>
      <c r="AI23" s="76"/>
      <c r="AJ23" s="76"/>
      <c r="AK23" s="77"/>
      <c r="AL23" s="77"/>
      <c r="AM23" s="77"/>
      <c r="AN23" s="77"/>
      <c r="AO23" s="78"/>
      <c r="AP23" s="74"/>
      <c r="AQ23" s="79"/>
      <c r="AR23" s="75"/>
      <c r="AS23" s="119"/>
      <c r="AT23" s="137"/>
      <c r="AU23" s="76"/>
      <c r="AV23" s="76"/>
      <c r="AW23" s="77"/>
      <c r="AX23" s="77"/>
      <c r="AY23" s="77"/>
      <c r="AZ23" s="77"/>
      <c r="BA23" s="78"/>
      <c r="BB23" s="74"/>
      <c r="BC23" s="79"/>
      <c r="BD23" s="75"/>
      <c r="BE23" s="119"/>
      <c r="BF23" s="117"/>
      <c r="BG23" s="120"/>
      <c r="BH23" s="77"/>
      <c r="BI23" s="77"/>
      <c r="BJ23" s="77"/>
      <c r="BK23" s="77"/>
      <c r="BL23" s="78"/>
      <c r="BM23" s="121"/>
      <c r="BN23" s="129"/>
      <c r="BO23" s="122"/>
      <c r="BP23" s="131"/>
      <c r="BQ23" s="148"/>
      <c r="BR23" s="76"/>
      <c r="BS23" s="76"/>
      <c r="BT23" s="77"/>
      <c r="BU23" s="77"/>
      <c r="BV23" s="77"/>
      <c r="BW23" s="77"/>
      <c r="BX23" s="78"/>
      <c r="BY23" s="74"/>
      <c r="BZ23" s="79"/>
      <c r="CA23" s="149"/>
      <c r="CB23" s="150"/>
      <c r="CC23" s="1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8"/>
      <c r="IL23" s="59"/>
    </row>
    <row r="24" spans="1:246" ht="12.75">
      <c r="A24" s="31">
        <v>1</v>
      </c>
      <c r="B24" s="84" t="s">
        <v>162</v>
      </c>
      <c r="C24" s="85"/>
      <c r="D24" s="85"/>
      <c r="E24" s="140">
        <v>3</v>
      </c>
      <c r="F24" s="86" t="s">
        <v>18</v>
      </c>
      <c r="G24" s="91" t="s">
        <v>89</v>
      </c>
      <c r="H24" s="28">
        <f>IF(AND(OR($H$2="Y",$I$2="Y"),J24&lt;5,K24&lt;5),IF(AND(J24=J20,K24=K20),H20+1,1),"")</f>
      </c>
      <c r="I24" s="24" t="e">
        <f>IF(AND($I$2="Y",K24&gt;0,OR(AND(H24=1,H33=10),AND(H24=2,#REF!=20),AND(H24=3,H45=30),AND(H24=4,H62=40),AND(H24=5,H69=50),AND(H24=6,#REF!=60),AND(H24=7,H79=70),AND(H24=8,H88=80),AND(H24=9,H97=90),AND(H24=10,H106=100))),VLOOKUP(K24-1,SortLookup!$A$13:$B$16,2,FALSE),"")</f>
        <v>#REF!</v>
      </c>
      <c r="J24" s="45">
        <f>IF(ISNA(VLOOKUP(F24,SortLookup!$A$1:$B$5,2,FALSE))," ",VLOOKUP(F24,SortLookup!$A$1:$B$5,2,FALSE))</f>
        <v>1</v>
      </c>
      <c r="K24" s="25" t="str">
        <f>IF(ISNA(VLOOKUP(G24,SortLookup!$A$7:$B$11,2,FALSE))," ",VLOOKUP(G24,SortLookup!$A$7:$B$11,2,FALSE))</f>
        <v> </v>
      </c>
      <c r="L24" s="123">
        <f>M24+N24+O24</f>
        <v>103.52</v>
      </c>
      <c r="M24" s="125">
        <f>AC24+AP24+BB24+BM24+BY24+CJ24+CU24+DF24+DQ24+EB24+EM24+EX24+FI24+FT24+GE24+GP24+HA24+HL24+HW24+IH24</f>
        <v>89.52</v>
      </c>
      <c r="N24" s="52">
        <f>AE24+AR24+BD24+BO24+CA24+CL24+CW24+DH24+DS24+ED24+EO24+EZ24+FK24+FV24+GG24+GR24+HC24+HN24+HY24+IJ24</f>
        <v>5</v>
      </c>
      <c r="O24" s="53">
        <f>P24/2</f>
        <v>9</v>
      </c>
      <c r="P24" s="126">
        <f>X24+AK24+AW24+BH24+BT24+CE24+CP24+DA24+DL24+DW24+EH24+ES24+FD24+FO24+FZ24+GK24+GV24+HG24+HR24+IC24</f>
        <v>18</v>
      </c>
      <c r="Q24" s="136">
        <v>4.62</v>
      </c>
      <c r="R24" s="38">
        <v>4.92</v>
      </c>
      <c r="S24" s="38">
        <v>7.05</v>
      </c>
      <c r="T24" s="38">
        <v>5.73</v>
      </c>
      <c r="U24" s="38"/>
      <c r="V24" s="38"/>
      <c r="W24" s="38"/>
      <c r="X24" s="88">
        <v>2</v>
      </c>
      <c r="Y24" s="140">
        <v>0</v>
      </c>
      <c r="Z24" s="140">
        <v>0</v>
      </c>
      <c r="AA24" s="140">
        <v>1</v>
      </c>
      <c r="AB24" s="141">
        <v>0</v>
      </c>
      <c r="AC24" s="34">
        <f>Q24+R24+S24+T24+U24+V24+W24</f>
        <v>22.32</v>
      </c>
      <c r="AD24" s="33">
        <f>X24/2</f>
        <v>1</v>
      </c>
      <c r="AE24" s="26">
        <f>(Y24*3)+(Z24*5)+(AA24*5)+(AB24*20)</f>
        <v>5</v>
      </c>
      <c r="AF24" s="94">
        <f>AC24+AD24+AE24</f>
        <v>28.32</v>
      </c>
      <c r="AG24" s="136">
        <v>23.89</v>
      </c>
      <c r="AH24" s="38"/>
      <c r="AI24" s="38"/>
      <c r="AJ24" s="38"/>
      <c r="AK24" s="88">
        <v>1</v>
      </c>
      <c r="AL24" s="140">
        <v>0</v>
      </c>
      <c r="AM24" s="140">
        <v>0</v>
      </c>
      <c r="AN24" s="140">
        <v>0</v>
      </c>
      <c r="AO24" s="142">
        <v>0</v>
      </c>
      <c r="AP24" s="34">
        <f>AG24+AH24+AI24+AJ24</f>
        <v>23.89</v>
      </c>
      <c r="AQ24" s="33">
        <f>AK24/2</f>
        <v>0.5</v>
      </c>
      <c r="AR24" s="26">
        <f>(AL24*3)+(AM24*5)+(AN24*5)+(AO24*20)</f>
        <v>0</v>
      </c>
      <c r="AS24" s="94">
        <f>AP24+AQ24+AR24</f>
        <v>24.39</v>
      </c>
      <c r="AT24" s="136">
        <v>19.36</v>
      </c>
      <c r="AU24" s="38"/>
      <c r="AV24" s="38"/>
      <c r="AW24" s="88">
        <v>3</v>
      </c>
      <c r="AX24" s="140">
        <v>0</v>
      </c>
      <c r="AY24" s="140">
        <v>0</v>
      </c>
      <c r="AZ24" s="140">
        <v>0</v>
      </c>
      <c r="BA24" s="142">
        <v>0</v>
      </c>
      <c r="BB24" s="34">
        <f>AT24+AU24+AV24</f>
        <v>19.36</v>
      </c>
      <c r="BC24" s="33">
        <f>AW24/2</f>
        <v>1.5</v>
      </c>
      <c r="BD24" s="26">
        <f>(AX24*3)+(AY24*5)+(AZ24*5)+(BA24*20)</f>
        <v>0</v>
      </c>
      <c r="BE24" s="94">
        <f>BB24+BC24+BD24</f>
        <v>20.86</v>
      </c>
      <c r="BF24" s="93"/>
      <c r="BG24" s="85"/>
      <c r="BH24" s="88"/>
      <c r="BI24" s="85"/>
      <c r="BJ24" s="85"/>
      <c r="BK24" s="85"/>
      <c r="BL24" s="96"/>
      <c r="BM24" s="63">
        <f>BF24+BG24</f>
        <v>0</v>
      </c>
      <c r="BN24" s="53">
        <f>BH24/2</f>
        <v>0</v>
      </c>
      <c r="BO24" s="52">
        <f>(BI24*3)+(BJ24*5)+(BK24*5)+(BL24*20)</f>
        <v>0</v>
      </c>
      <c r="BP24" s="51">
        <f>BM24+BN24+BO24</f>
        <v>0</v>
      </c>
      <c r="BQ24" s="42">
        <v>23.95</v>
      </c>
      <c r="BR24" s="38"/>
      <c r="BS24" s="38"/>
      <c r="BT24" s="39">
        <v>12</v>
      </c>
      <c r="BU24" s="39">
        <v>0</v>
      </c>
      <c r="BV24" s="39">
        <v>0</v>
      </c>
      <c r="BW24" s="39">
        <v>0</v>
      </c>
      <c r="BX24" s="40">
        <v>0</v>
      </c>
      <c r="BY24" s="34">
        <f>BQ24+BR24+BS24</f>
        <v>23.95</v>
      </c>
      <c r="BZ24" s="33">
        <f>BT24/2</f>
        <v>6</v>
      </c>
      <c r="CA24" s="43">
        <f>(BU24*3)+(BV24*5)+(BW24*5)+(BX24*20)</f>
        <v>0</v>
      </c>
      <c r="CB24" s="56">
        <f>BY24+BZ24+CA24</f>
        <v>29.95</v>
      </c>
      <c r="CC24" s="1"/>
      <c r="CD24" s="1"/>
      <c r="CE24" s="2"/>
      <c r="CF24" s="2"/>
      <c r="CG24" s="2"/>
      <c r="CH24" s="2"/>
      <c r="CI24" s="2"/>
      <c r="CJ24" s="7">
        <f>CC24+CD24</f>
        <v>0</v>
      </c>
      <c r="CK24" s="14">
        <f>CE24/2</f>
        <v>0</v>
      </c>
      <c r="CL24" s="6">
        <f>(CF24*3)+(CG24*5)+(CH24*5)+(CI24*20)</f>
        <v>0</v>
      </c>
      <c r="CM24" s="15">
        <f>CJ24+CK24+CL24</f>
        <v>0</v>
      </c>
      <c r="CN24" s="16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58">
        <f>IH24+II24+IJ24</f>
        <v>0</v>
      </c>
      <c r="IL24" s="59"/>
    </row>
    <row r="25" spans="1:246" ht="12.75">
      <c r="A25" s="31">
        <v>2</v>
      </c>
      <c r="B25" s="29" t="s">
        <v>104</v>
      </c>
      <c r="C25" s="29"/>
      <c r="D25" s="30"/>
      <c r="E25" s="30"/>
      <c r="F25" s="30" t="s">
        <v>18</v>
      </c>
      <c r="G25" s="90" t="s">
        <v>89</v>
      </c>
      <c r="H25" s="28">
        <f>IF(AND(OR($H$2="Y",$I$2="Y"),J25&lt;5,K25&lt;5),IF(AND(J25=J24,K25=K24),H24+1,1),"")</f>
      </c>
      <c r="I25" s="24" t="e">
        <f>IF(AND($I$2="Y",K25&gt;0,OR(AND(H25=1,#REF!=10),AND(H25=2,H36=20),AND(H25=3,#REF!=30),AND(H25=4,#REF!=40),AND(H25=5,H51=50),AND(H25=6,#REF!=60),AND(H25=7,H66=70),AND(H25=8,H75=80),AND(H25=9,#REF!=90),AND(H25=10,H84=100))),VLOOKUP(K25-1,SortLookup!$A$13:$B$16,2,FALSE),"")</f>
        <v>#REF!</v>
      </c>
      <c r="J25" s="45">
        <f>IF(ISNA(VLOOKUP(F25,SortLookup!$A$1:$B$5,2,FALSE))," ",VLOOKUP(F25,SortLookup!$A$1:$B$5,2,FALSE))</f>
        <v>1</v>
      </c>
      <c r="K25" s="25" t="str">
        <f>IF(ISNA(VLOOKUP(G25,SortLookup!$A$7:$B$11,2,FALSE))," ",VLOOKUP(G25,SortLookup!$A$7:$B$11,2,FALSE))</f>
        <v> </v>
      </c>
      <c r="L25" s="123">
        <f>M25+N25+O25</f>
        <v>109.39</v>
      </c>
      <c r="M25" s="125">
        <f>AC25+AP25+BB25+BM25+BY25+CJ25+CU25+DF25+DQ25+EB25+EM25+EX25+FI25+FT25+GE25+GP25+HA25+HL25+HW25+IH25</f>
        <v>97.89</v>
      </c>
      <c r="N25" s="52">
        <f>AE25+AR25+BD25+BO25+CA25+CL25+CW25+DH25+DS25+ED25+EO25+EZ25+FK25+FV25+GG25+GR25+HC25+HN25+HY25+IJ25</f>
        <v>0</v>
      </c>
      <c r="O25" s="53">
        <f>P25/2</f>
        <v>11.5</v>
      </c>
      <c r="P25" s="126">
        <f>X25+AK25+AW25+BH25+BT25+CE25+CP25+DA25+DL25+DW25+EH25+ES25+FD25+FO25+FZ25+GK25+GV25+HG25+HR25+IC25</f>
        <v>23</v>
      </c>
      <c r="Q25" s="135">
        <v>3.54</v>
      </c>
      <c r="R25" s="38">
        <v>4.14</v>
      </c>
      <c r="S25" s="38">
        <v>4.92</v>
      </c>
      <c r="T25" s="38">
        <v>5.65</v>
      </c>
      <c r="U25" s="38"/>
      <c r="V25" s="38"/>
      <c r="W25" s="38"/>
      <c r="X25" s="39">
        <v>5</v>
      </c>
      <c r="Y25" s="39">
        <v>0</v>
      </c>
      <c r="Z25" s="39">
        <v>0</v>
      </c>
      <c r="AA25" s="39">
        <v>0</v>
      </c>
      <c r="AB25" s="97">
        <v>0</v>
      </c>
      <c r="AC25" s="34">
        <f>Q25+R25+S25+T25+U25+V25+W25</f>
        <v>18.25</v>
      </c>
      <c r="AD25" s="33">
        <f>X25/2</f>
        <v>2.5</v>
      </c>
      <c r="AE25" s="26">
        <f>(Y25*3)+(Z25*5)+(AA25*5)+(AB25*20)</f>
        <v>0</v>
      </c>
      <c r="AF25" s="94">
        <f>AC25+AD25+AE25</f>
        <v>20.75</v>
      </c>
      <c r="AG25" s="135">
        <v>23.25</v>
      </c>
      <c r="AH25" s="38"/>
      <c r="AI25" s="38"/>
      <c r="AJ25" s="38"/>
      <c r="AK25" s="39">
        <v>8</v>
      </c>
      <c r="AL25" s="39">
        <v>0</v>
      </c>
      <c r="AM25" s="39">
        <v>0</v>
      </c>
      <c r="AN25" s="39">
        <v>0</v>
      </c>
      <c r="AO25" s="40">
        <v>0</v>
      </c>
      <c r="AP25" s="34">
        <f>AG25+AH25+AI25+AJ25</f>
        <v>23.25</v>
      </c>
      <c r="AQ25" s="33">
        <f>AK25/2</f>
        <v>4</v>
      </c>
      <c r="AR25" s="26">
        <f>(AL25*3)+(AM25*5)+(AN25*5)+(AO25*20)</f>
        <v>0</v>
      </c>
      <c r="AS25" s="94">
        <f>AP25+AQ25+AR25</f>
        <v>27.25</v>
      </c>
      <c r="AT25" s="135">
        <v>27.91</v>
      </c>
      <c r="AU25" s="38"/>
      <c r="AV25" s="38"/>
      <c r="AW25" s="39">
        <v>5</v>
      </c>
      <c r="AX25" s="39">
        <v>0</v>
      </c>
      <c r="AY25" s="39">
        <v>0</v>
      </c>
      <c r="AZ25" s="39">
        <v>0</v>
      </c>
      <c r="BA25" s="40">
        <v>0</v>
      </c>
      <c r="BB25" s="34">
        <f>AT25+AU25+AV25</f>
        <v>27.91</v>
      </c>
      <c r="BC25" s="33">
        <f>AW25/2</f>
        <v>2.5</v>
      </c>
      <c r="BD25" s="26">
        <f>(AX25*3)+(AY25*5)+(AZ25*5)+(BA25*20)</f>
        <v>0</v>
      </c>
      <c r="BE25" s="94">
        <f>BB25+BC25+BD25</f>
        <v>30.41</v>
      </c>
      <c r="BF25" s="92"/>
      <c r="BG25" s="85"/>
      <c r="BH25" s="39"/>
      <c r="BI25" s="39"/>
      <c r="BJ25" s="39"/>
      <c r="BK25" s="39"/>
      <c r="BL25" s="40"/>
      <c r="BM25" s="63">
        <f>BF25+BG25</f>
        <v>0</v>
      </c>
      <c r="BN25" s="53">
        <f>BH25/2</f>
        <v>0</v>
      </c>
      <c r="BO25" s="52">
        <f>(BI25*3)+(BJ25*5)+(BK25*5)+(BL25*20)</f>
        <v>0</v>
      </c>
      <c r="BP25" s="51">
        <f>BM25+BN25+BO25</f>
        <v>0</v>
      </c>
      <c r="BQ25" s="42">
        <v>28.48</v>
      </c>
      <c r="BR25" s="38"/>
      <c r="BS25" s="38"/>
      <c r="BT25" s="39">
        <v>5</v>
      </c>
      <c r="BU25" s="39">
        <v>0</v>
      </c>
      <c r="BV25" s="39">
        <v>0</v>
      </c>
      <c r="BW25" s="39">
        <v>0</v>
      </c>
      <c r="BX25" s="40">
        <v>0</v>
      </c>
      <c r="BY25" s="34">
        <f>BQ25+BR25+BS25</f>
        <v>28.48</v>
      </c>
      <c r="BZ25" s="33">
        <f>BT25/2</f>
        <v>2.5</v>
      </c>
      <c r="CA25" s="43">
        <f>(BU25*3)+(BV25*5)+(BW25*5)+(BX25*20)</f>
        <v>0</v>
      </c>
      <c r="CB25" s="56">
        <f>BY25+BZ25+CA25</f>
        <v>30.98</v>
      </c>
      <c r="CC25" s="1"/>
      <c r="CD25" s="1"/>
      <c r="CE25" s="2"/>
      <c r="CF25" s="2"/>
      <c r="CG25" s="2"/>
      <c r="CH25" s="2"/>
      <c r="CI25" s="2"/>
      <c r="CJ25" s="7">
        <f>CC25+CD25</f>
        <v>0</v>
      </c>
      <c r="CK25" s="14">
        <f>CE25/2</f>
        <v>0</v>
      </c>
      <c r="CL25" s="6">
        <f>(CF25*3)+(CG25*5)+(CH25*5)+(CI25*20)</f>
        <v>0</v>
      </c>
      <c r="CM25" s="15">
        <f>CJ25+CK25+CL25</f>
        <v>0</v>
      </c>
      <c r="CN25" s="16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58">
        <f>IH25+II25+IJ25</f>
        <v>0</v>
      </c>
      <c r="IL25" s="59"/>
    </row>
    <row r="26" spans="1:246" ht="12.75">
      <c r="A26" s="31">
        <v>3</v>
      </c>
      <c r="B26" s="84" t="s">
        <v>161</v>
      </c>
      <c r="C26" s="85"/>
      <c r="D26" s="85"/>
      <c r="E26" s="140"/>
      <c r="F26" s="86" t="s">
        <v>18</v>
      </c>
      <c r="G26" s="91" t="s">
        <v>24</v>
      </c>
      <c r="H26" s="28">
        <f>IF(AND(OR($H$2="Y",$I$2="Y"),J26&lt;5,K26&lt;5),IF(AND(J26=J22,K26=K22),H22+1,1),"")</f>
      </c>
      <c r="I26" s="24" t="e">
        <f>IF(AND($I$2="Y",K26&gt;0,OR(AND(H26=1,#REF!=10),AND(H26=2,#REF!=20),AND(H26=3,H43=30),AND(H26=4,#REF!=40),AND(H26=5,H61=50),AND(H26=6,H70=60),AND(H26=7,H79=70),AND(H26=8,H88=80),AND(H26=9,H97=90),AND(H26=10,H106=100))),VLOOKUP(K26-1,SortLookup!$A$13:$B$16,2,FALSE),"")</f>
        <v>#REF!</v>
      </c>
      <c r="J26" s="45">
        <f>IF(ISNA(VLOOKUP(F26,SortLookup!$A$1:$B$5,2,FALSE))," ",VLOOKUP(F26,SortLookup!$A$1:$B$5,2,FALSE))</f>
        <v>1</v>
      </c>
      <c r="K26" s="25">
        <f>IF(ISNA(VLOOKUP(G26,SortLookup!$A$7:$B$11,2,FALSE))," ",VLOOKUP(G26,SortLookup!$A$7:$B$11,2,FALSE))</f>
        <v>3</v>
      </c>
      <c r="L26" s="123">
        <f>M26+N26+O26</f>
        <v>118.21</v>
      </c>
      <c r="M26" s="125">
        <f>AC26+AP26+BB26+BM26+BY26+CJ26+CU26+DF26+DQ26+EB26+EM26+EX26+FI26+FT26+GE26+GP26+HA26+HL26+HW26+IH26</f>
        <v>113.71</v>
      </c>
      <c r="N26" s="52">
        <f>AE26+AR26+BD26+BO26+CA26+CL26+CW26+DH26+DS26+ED26+EO26+EZ26+FK26+FV26+GG26+GR26+HC26+HN26+HY26+IJ26</f>
        <v>0</v>
      </c>
      <c r="O26" s="53">
        <f>P26/2</f>
        <v>4.5</v>
      </c>
      <c r="P26" s="126">
        <f>X26+AK26+AW26+BH26+BT26+CE26+CP26+DA26+DL26+DW26+EH26+ES26+FD26+FO26+FZ26+GK26+GV26+HG26+HR26+IC26</f>
        <v>9</v>
      </c>
      <c r="Q26" s="136">
        <v>4.57</v>
      </c>
      <c r="R26" s="38">
        <v>4.78</v>
      </c>
      <c r="S26" s="38">
        <v>7.23</v>
      </c>
      <c r="T26" s="38">
        <v>4.83</v>
      </c>
      <c r="U26" s="38"/>
      <c r="V26" s="38"/>
      <c r="W26" s="38"/>
      <c r="X26" s="88">
        <v>7</v>
      </c>
      <c r="Y26" s="140">
        <v>0</v>
      </c>
      <c r="Z26" s="140">
        <v>0</v>
      </c>
      <c r="AA26" s="140">
        <v>0</v>
      </c>
      <c r="AB26" s="141">
        <v>0</v>
      </c>
      <c r="AC26" s="34">
        <f>Q26+R26+S26+T26+U26+V26+W26</f>
        <v>21.41</v>
      </c>
      <c r="AD26" s="33">
        <f>X26/2</f>
        <v>3.5</v>
      </c>
      <c r="AE26" s="26">
        <f>(Y26*3)+(Z26*5)+(AA26*5)+(AB26*20)</f>
        <v>0</v>
      </c>
      <c r="AF26" s="94">
        <f>AC26+AD26+AE26</f>
        <v>24.91</v>
      </c>
      <c r="AG26" s="136">
        <v>30.03</v>
      </c>
      <c r="AH26" s="38"/>
      <c r="AI26" s="38"/>
      <c r="AJ26" s="38"/>
      <c r="AK26" s="88">
        <v>2</v>
      </c>
      <c r="AL26" s="140">
        <v>0</v>
      </c>
      <c r="AM26" s="140">
        <v>0</v>
      </c>
      <c r="AN26" s="140">
        <v>0</v>
      </c>
      <c r="AO26" s="142">
        <v>0</v>
      </c>
      <c r="AP26" s="34">
        <f>AG26+AH26+AI26+AJ26</f>
        <v>30.03</v>
      </c>
      <c r="AQ26" s="33">
        <f>AK26/2</f>
        <v>1</v>
      </c>
      <c r="AR26" s="26">
        <f>(AL26*3)+(AM26*5)+(AN26*5)+(AO26*20)</f>
        <v>0</v>
      </c>
      <c r="AS26" s="94">
        <f>AP26+AQ26+AR26</f>
        <v>31.03</v>
      </c>
      <c r="AT26" s="136">
        <v>30.75</v>
      </c>
      <c r="AU26" s="38"/>
      <c r="AV26" s="38"/>
      <c r="AW26" s="88">
        <v>0</v>
      </c>
      <c r="AX26" s="140">
        <v>0</v>
      </c>
      <c r="AY26" s="140">
        <v>0</v>
      </c>
      <c r="AZ26" s="140">
        <v>0</v>
      </c>
      <c r="BA26" s="142">
        <v>0</v>
      </c>
      <c r="BB26" s="34">
        <f>AT26+AU26+AV26</f>
        <v>30.75</v>
      </c>
      <c r="BC26" s="33">
        <f>AW26/2</f>
        <v>0</v>
      </c>
      <c r="BD26" s="26">
        <f>(AX26*3)+(AY26*5)+(AZ26*5)+(BA26*20)</f>
        <v>0</v>
      </c>
      <c r="BE26" s="94">
        <f>BB26+BC26+BD26</f>
        <v>30.75</v>
      </c>
      <c r="BF26" s="93"/>
      <c r="BG26" s="85"/>
      <c r="BH26" s="88"/>
      <c r="BI26" s="85"/>
      <c r="BJ26" s="85"/>
      <c r="BK26" s="85"/>
      <c r="BL26" s="96"/>
      <c r="BM26" s="63">
        <f>BF26+BG26</f>
        <v>0</v>
      </c>
      <c r="BN26" s="53">
        <f>BH26/2</f>
        <v>0</v>
      </c>
      <c r="BO26" s="52">
        <f>(BI26*3)+(BJ26*5)+(BK26*5)+(BL26*20)</f>
        <v>0</v>
      </c>
      <c r="BP26" s="51">
        <f>BM26+BN26+BO26</f>
        <v>0</v>
      </c>
      <c r="BQ26" s="42">
        <v>31.52</v>
      </c>
      <c r="BR26" s="38"/>
      <c r="BS26" s="38"/>
      <c r="BT26" s="39">
        <v>0</v>
      </c>
      <c r="BU26" s="39">
        <v>0</v>
      </c>
      <c r="BV26" s="39">
        <v>0</v>
      </c>
      <c r="BW26" s="39">
        <v>0</v>
      </c>
      <c r="BX26" s="40">
        <v>0</v>
      </c>
      <c r="BY26" s="34">
        <f>BQ26+BR26+BS26</f>
        <v>31.52</v>
      </c>
      <c r="BZ26" s="33">
        <f>BT26/2</f>
        <v>0</v>
      </c>
      <c r="CA26" s="43">
        <f>(BU26*3)+(BV26*5)+(BW26*5)+(BX26*20)</f>
        <v>0</v>
      </c>
      <c r="CB26" s="56">
        <f>BY26+BZ26+CA26</f>
        <v>31.52</v>
      </c>
      <c r="CC26" s="1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58">
        <f>IH26+II26+IJ26</f>
        <v>0</v>
      </c>
      <c r="IL26" s="59"/>
    </row>
    <row r="27" spans="1:246" ht="12.75">
      <c r="A27" s="31">
        <v>4</v>
      </c>
      <c r="B27" s="29" t="s">
        <v>164</v>
      </c>
      <c r="C27" s="29"/>
      <c r="D27" s="30"/>
      <c r="E27" s="30"/>
      <c r="F27" s="30" t="s">
        <v>18</v>
      </c>
      <c r="G27" s="90" t="s">
        <v>23</v>
      </c>
      <c r="H27" s="28">
        <f>IF(AND(OR($H$2="Y",$I$2="Y"),J27&lt;5,K27&lt;5),IF(AND(J27=J26,K27=K26),H26+1,1),"")</f>
      </c>
      <c r="I27" s="24" t="e">
        <f>IF(AND($I$2="Y",K27&gt;0,OR(AND(H27=1,H34=10),AND(H27=2,#REF!=20),AND(H27=3,#REF!=30),AND(H27=4,H43=40),AND(H27=5,H68=50),AND(H27=6,H77=60),AND(H27=7,H86=70),AND(H27=8,H95=80),AND(H27=9,H104=90),AND(H27=10,H113=100))),VLOOKUP(K27-1,SortLookup!$A$13:$B$16,2,FALSE),"")</f>
        <v>#REF!</v>
      </c>
      <c r="J27" s="45">
        <f>IF(ISNA(VLOOKUP(F27,SortLookup!$A$1:$B$5,2,FALSE))," ",VLOOKUP(F27,SortLookup!$A$1:$B$5,2,FALSE))</f>
        <v>1</v>
      </c>
      <c r="K27" s="25">
        <f>IF(ISNA(VLOOKUP(G27,SortLookup!$A$7:$B$11,2,FALSE))," ",VLOOKUP(G27,SortLookup!$A$7:$B$11,2,FALSE))</f>
        <v>2</v>
      </c>
      <c r="L27" s="123">
        <f>M27+N27+O27</f>
        <v>121.08</v>
      </c>
      <c r="M27" s="125">
        <f>AC27+AP27+BB27+BM27+BY27+CJ27+CU27+DF27+DQ27+EB27+EM27+EX27+FI27+FT27+GE27+GP27+HA27+HL27+HW27+IH27</f>
        <v>110.08</v>
      </c>
      <c r="N27" s="52">
        <f>AE27+AR27+BD27+BO27+CA27+CL27+CW27+DH27+DS27+ED27+EO27+EZ27+FK27+FV27+GG27+GR27+HC27+HN27+HY27+IJ27</f>
        <v>5</v>
      </c>
      <c r="O27" s="53">
        <f>P27/2</f>
        <v>6</v>
      </c>
      <c r="P27" s="126">
        <f>X27+AK27+AW27+BH27+BT27+CE27+CP27+DA27+DL27+DW27+EH27+ES27+FD27+FO27+FZ27+GK27+GV27+HG27+HR27+IC27</f>
        <v>12</v>
      </c>
      <c r="Q27" s="135">
        <v>4.08</v>
      </c>
      <c r="R27" s="38">
        <v>4.12</v>
      </c>
      <c r="S27" s="38">
        <v>7.37</v>
      </c>
      <c r="T27" s="38">
        <v>5.59</v>
      </c>
      <c r="U27" s="38"/>
      <c r="V27" s="38"/>
      <c r="W27" s="38"/>
      <c r="X27" s="39">
        <v>3</v>
      </c>
      <c r="Y27" s="39">
        <v>0</v>
      </c>
      <c r="Z27" s="39">
        <v>0</v>
      </c>
      <c r="AA27" s="39">
        <v>1</v>
      </c>
      <c r="AB27" s="97">
        <v>0</v>
      </c>
      <c r="AC27" s="34">
        <f>Q27+R27+S27+T27+U27+V27+W27</f>
        <v>21.16</v>
      </c>
      <c r="AD27" s="33">
        <f>X27/2</f>
        <v>1.5</v>
      </c>
      <c r="AE27" s="26">
        <f>(Y27*3)+(Z27*5)+(AA27*5)+(AB27*20)</f>
        <v>5</v>
      </c>
      <c r="AF27" s="94">
        <f>AC27+AD27+AE27</f>
        <v>27.66</v>
      </c>
      <c r="AG27" s="135">
        <v>20.12</v>
      </c>
      <c r="AH27" s="38"/>
      <c r="AI27" s="38"/>
      <c r="AJ27" s="38"/>
      <c r="AK27" s="39">
        <v>1</v>
      </c>
      <c r="AL27" s="39">
        <v>0</v>
      </c>
      <c r="AM27" s="39">
        <v>0</v>
      </c>
      <c r="AN27" s="39">
        <v>0</v>
      </c>
      <c r="AO27" s="40">
        <v>0</v>
      </c>
      <c r="AP27" s="34">
        <f>AG27+AH27+AI27+AJ27</f>
        <v>20.12</v>
      </c>
      <c r="AQ27" s="33">
        <f>AK27/2</f>
        <v>0.5</v>
      </c>
      <c r="AR27" s="26">
        <f>(AL27*3)+(AM27*5)+(AN27*5)+(AO27*20)</f>
        <v>0</v>
      </c>
      <c r="AS27" s="94">
        <f>AP27+AQ27+AR27</f>
        <v>20.62</v>
      </c>
      <c r="AT27" s="135">
        <v>26.84</v>
      </c>
      <c r="AU27" s="38"/>
      <c r="AV27" s="38"/>
      <c r="AW27" s="39">
        <v>3</v>
      </c>
      <c r="AX27" s="39">
        <v>0</v>
      </c>
      <c r="AY27" s="39">
        <v>0</v>
      </c>
      <c r="AZ27" s="39">
        <v>0</v>
      </c>
      <c r="BA27" s="40">
        <v>0</v>
      </c>
      <c r="BB27" s="34">
        <f>AT27+AU27+AV27</f>
        <v>26.84</v>
      </c>
      <c r="BC27" s="33">
        <f>AW27/2</f>
        <v>1.5</v>
      </c>
      <c r="BD27" s="26">
        <f>(AX27*3)+(AY27*5)+(AZ27*5)+(BA27*20)</f>
        <v>0</v>
      </c>
      <c r="BE27" s="94">
        <f>BB27+BC27+BD27</f>
        <v>28.34</v>
      </c>
      <c r="BF27" s="92"/>
      <c r="BG27" s="85"/>
      <c r="BH27" s="39"/>
      <c r="BI27" s="39"/>
      <c r="BJ27" s="39"/>
      <c r="BK27" s="39"/>
      <c r="BL27" s="40"/>
      <c r="BM27" s="63">
        <f>BF27+BG27</f>
        <v>0</v>
      </c>
      <c r="BN27" s="53">
        <f>BH27/2</f>
        <v>0</v>
      </c>
      <c r="BO27" s="52">
        <f>(BI27*3)+(BJ27*5)+(BK27*5)+(BL27*20)</f>
        <v>0</v>
      </c>
      <c r="BP27" s="51">
        <f>BM27+BN27+BO27</f>
        <v>0</v>
      </c>
      <c r="BQ27" s="42">
        <v>41.96</v>
      </c>
      <c r="BR27" s="38"/>
      <c r="BS27" s="38"/>
      <c r="BT27" s="39">
        <v>5</v>
      </c>
      <c r="BU27" s="39">
        <v>0</v>
      </c>
      <c r="BV27" s="39">
        <v>0</v>
      </c>
      <c r="BW27" s="39">
        <v>0</v>
      </c>
      <c r="BX27" s="40">
        <v>0</v>
      </c>
      <c r="BY27" s="34">
        <f>BQ27+BR27+BS27</f>
        <v>41.96</v>
      </c>
      <c r="BZ27" s="33">
        <f>BT27/2</f>
        <v>2.5</v>
      </c>
      <c r="CA27" s="43">
        <f>(BU27*3)+(BV27*5)+(BW27*5)+(BX27*20)</f>
        <v>0</v>
      </c>
      <c r="CB27" s="56">
        <f>BY27+BZ27+CA27</f>
        <v>44.46</v>
      </c>
      <c r="CC27" s="1"/>
      <c r="CD27" s="1"/>
      <c r="CE27" s="2"/>
      <c r="CF27" s="2"/>
      <c r="CG27" s="2"/>
      <c r="CH27" s="2"/>
      <c r="CI27" s="2"/>
      <c r="CJ27" s="7">
        <f>CC27+CD27</f>
        <v>0</v>
      </c>
      <c r="CK27" s="14">
        <f>CE27/2</f>
        <v>0</v>
      </c>
      <c r="CL27" s="6">
        <f>(CF27*3)+(CG27*5)+(CH27*5)+(CI27*20)</f>
        <v>0</v>
      </c>
      <c r="CM27" s="15">
        <f>CJ27+CK27+CL27</f>
        <v>0</v>
      </c>
      <c r="CN27" s="16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58">
        <f>IH27+II27+IJ27</f>
        <v>0</v>
      </c>
      <c r="IL27" s="59"/>
    </row>
    <row r="28" spans="1:246" ht="12.75">
      <c r="A28" s="31">
        <v>5</v>
      </c>
      <c r="B28" s="29" t="s">
        <v>113</v>
      </c>
      <c r="C28" s="29"/>
      <c r="D28" s="30"/>
      <c r="E28" s="30"/>
      <c r="F28" s="30" t="s">
        <v>18</v>
      </c>
      <c r="G28" s="90" t="s">
        <v>24</v>
      </c>
      <c r="H28" s="28">
        <f>IF(AND(OR($H$2="Y",$I$2="Y"),J28&lt;5,K28&lt;5),IF(AND(J28=J27,K28=K27),H27+1,1),"")</f>
      </c>
      <c r="I28" s="24" t="e">
        <f>IF(AND($I$2="Y",K28&gt;0,OR(AND(H28=1,#REF!=10),AND(H28=2,H41=20),AND(H28=3,#REF!=30),AND(H28=4,#REF!=40),AND(H28=5,#REF!=50),AND(H28=6,H73=60),AND(H28=7,H82=70),AND(H28=8,H91=80),AND(H28=9,H100=90),AND(H28=10,H109=100))),VLOOKUP(K28-1,SortLookup!$A$13:$B$16,2,FALSE),"")</f>
        <v>#REF!</v>
      </c>
      <c r="J28" s="45">
        <f>IF(ISNA(VLOOKUP(F28,SortLookup!$A$1:$B$5,2,FALSE))," ",VLOOKUP(F28,SortLookup!$A$1:$B$5,2,FALSE))</f>
        <v>1</v>
      </c>
      <c r="K28" s="25">
        <f>IF(ISNA(VLOOKUP(G28,SortLookup!$A$7:$B$11,2,FALSE))," ",VLOOKUP(G28,SortLookup!$A$7:$B$11,2,FALSE))</f>
        <v>3</v>
      </c>
      <c r="L28" s="123">
        <f>M28+N28+O28</f>
        <v>127.66</v>
      </c>
      <c r="M28" s="125">
        <f>AC28+AP28+BB28+BM28+BY28+CJ28+CU28+DF28+DQ28+EB28+EM28+EX28+FI28+FT28+GE28+GP28+HA28+HL28+HW28+IH28</f>
        <v>114.66</v>
      </c>
      <c r="N28" s="52">
        <f>AE28+AR28+BD28+BO28+CA28+CL28+CW28+DH28+DS28+ED28+EO28+EZ28+FK28+FV28+GG28+GR28+HC28+HN28+HY28+IJ28</f>
        <v>5</v>
      </c>
      <c r="O28" s="53">
        <f>P28/2</f>
        <v>8</v>
      </c>
      <c r="P28" s="126">
        <f>X28+AK28+AW28+BH28+BT28+CE28+CP28+DA28+DL28+DW28+EH28+ES28+FD28+FO28+FZ28+GK28+GV28+HG28+HR28+IC28</f>
        <v>16</v>
      </c>
      <c r="Q28" s="135">
        <v>4.5</v>
      </c>
      <c r="R28" s="38">
        <v>4.68</v>
      </c>
      <c r="S28" s="38">
        <v>8.27</v>
      </c>
      <c r="T28" s="38">
        <v>5.63</v>
      </c>
      <c r="U28" s="38"/>
      <c r="V28" s="38"/>
      <c r="W28" s="38"/>
      <c r="X28" s="39">
        <v>7</v>
      </c>
      <c r="Y28" s="39">
        <v>0</v>
      </c>
      <c r="Z28" s="39">
        <v>0</v>
      </c>
      <c r="AA28" s="39">
        <v>0</v>
      </c>
      <c r="AB28" s="97">
        <v>0</v>
      </c>
      <c r="AC28" s="34">
        <f>Q28+R28+S28+T28+U28+V28+W28</f>
        <v>23.08</v>
      </c>
      <c r="AD28" s="33">
        <f>X28/2</f>
        <v>3.5</v>
      </c>
      <c r="AE28" s="26">
        <f>(Y28*3)+(Z28*5)+(AA28*5)+(AB28*20)</f>
        <v>0</v>
      </c>
      <c r="AF28" s="94">
        <f>AC28+AD28+AE28</f>
        <v>26.58</v>
      </c>
      <c r="AG28" s="135">
        <v>26.35</v>
      </c>
      <c r="AH28" s="38"/>
      <c r="AI28" s="38"/>
      <c r="AJ28" s="38"/>
      <c r="AK28" s="39">
        <v>0</v>
      </c>
      <c r="AL28" s="39">
        <v>0</v>
      </c>
      <c r="AM28" s="39">
        <v>0</v>
      </c>
      <c r="AN28" s="39">
        <v>0</v>
      </c>
      <c r="AO28" s="40">
        <v>0</v>
      </c>
      <c r="AP28" s="34">
        <f>AG28+AH28+AI28+AJ28</f>
        <v>26.35</v>
      </c>
      <c r="AQ28" s="33">
        <f>AK28/2</f>
        <v>0</v>
      </c>
      <c r="AR28" s="26">
        <f>(AL28*3)+(AM28*5)+(AN28*5)+(AO28*20)</f>
        <v>0</v>
      </c>
      <c r="AS28" s="94">
        <f>AP28+AQ28+AR28</f>
        <v>26.35</v>
      </c>
      <c r="AT28" s="135">
        <v>32.22</v>
      </c>
      <c r="AU28" s="38"/>
      <c r="AV28" s="38"/>
      <c r="AW28" s="39">
        <v>0</v>
      </c>
      <c r="AX28" s="39">
        <v>0</v>
      </c>
      <c r="AY28" s="39">
        <v>0</v>
      </c>
      <c r="AZ28" s="39">
        <v>0</v>
      </c>
      <c r="BA28" s="40">
        <v>0</v>
      </c>
      <c r="BB28" s="34">
        <f>AT28+AU28+AV28</f>
        <v>32.22</v>
      </c>
      <c r="BC28" s="33">
        <f>AW28/2</f>
        <v>0</v>
      </c>
      <c r="BD28" s="26">
        <f>(AX28*3)+(AY28*5)+(AZ28*5)+(BA28*20)</f>
        <v>0</v>
      </c>
      <c r="BE28" s="94">
        <f>BB28+BC28+BD28</f>
        <v>32.22</v>
      </c>
      <c r="BF28" s="92"/>
      <c r="BG28" s="85"/>
      <c r="BH28" s="39"/>
      <c r="BI28" s="39"/>
      <c r="BJ28" s="39"/>
      <c r="BK28" s="39"/>
      <c r="BL28" s="40"/>
      <c r="BM28" s="63">
        <f>BF28+BG28</f>
        <v>0</v>
      </c>
      <c r="BN28" s="53">
        <f>BH28/2</f>
        <v>0</v>
      </c>
      <c r="BO28" s="52">
        <f>(BI28*3)+(BJ28*5)+(BK28*5)+(BL28*20)</f>
        <v>0</v>
      </c>
      <c r="BP28" s="51">
        <f>BM28+BN28+BO28</f>
        <v>0</v>
      </c>
      <c r="BQ28" s="42">
        <v>33.01</v>
      </c>
      <c r="BR28" s="38"/>
      <c r="BS28" s="38"/>
      <c r="BT28" s="39">
        <v>9</v>
      </c>
      <c r="BU28" s="39">
        <v>0</v>
      </c>
      <c r="BV28" s="39">
        <v>1</v>
      </c>
      <c r="BW28" s="39">
        <v>0</v>
      </c>
      <c r="BX28" s="40">
        <v>0</v>
      </c>
      <c r="BY28" s="34">
        <f>BQ28+BR28+BS28</f>
        <v>33.01</v>
      </c>
      <c r="BZ28" s="33">
        <f>BT28/2</f>
        <v>4.5</v>
      </c>
      <c r="CA28" s="43">
        <f>(BU28*3)+(BV28*5)+(BW28*5)+(BX28*20)</f>
        <v>5</v>
      </c>
      <c r="CB28" s="56">
        <f>BY28+BZ28+CA28</f>
        <v>42.51</v>
      </c>
      <c r="CC28" s="1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58">
        <f>IH28+II28+IJ28</f>
        <v>0</v>
      </c>
      <c r="IL28" s="59"/>
    </row>
    <row r="29" spans="1:246" ht="12.75">
      <c r="A29" s="31">
        <v>6</v>
      </c>
      <c r="B29" s="29" t="s">
        <v>96</v>
      </c>
      <c r="C29" s="29"/>
      <c r="D29" s="30"/>
      <c r="E29" s="30"/>
      <c r="F29" s="30" t="s">
        <v>18</v>
      </c>
      <c r="G29" s="90" t="s">
        <v>24</v>
      </c>
      <c r="H29" s="28">
        <f>IF(AND(OR($H$2="Y",$I$2="Y"),J29&lt;5,K29&lt;5),IF(AND(J29=J28,K29=K28),H28+1,1),"")</f>
      </c>
      <c r="I29" s="24" t="e">
        <f>IF(AND($I$2="Y",K29&gt;0,OR(AND(H29=1,#REF!=10),AND(H29=2,H50=20),AND(H29=3,H59=30),AND(H29=4,H68=40),AND(H29=5,H76=50),AND(H29=6,H85=60),AND(H29=7,H94=70),AND(H29=8,H103=80),AND(H29=9,H112=90),AND(H29=10,H121=100))),VLOOKUP(K29-1,SortLookup!$A$13:$B$16,2,FALSE),"")</f>
        <v>#REF!</v>
      </c>
      <c r="J29" s="45">
        <f>IF(ISNA(VLOOKUP(F29,SortLookup!$A$1:$B$5,2,FALSE))," ",VLOOKUP(F29,SortLookup!$A$1:$B$5,2,FALSE))</f>
        <v>1</v>
      </c>
      <c r="K29" s="25">
        <f>IF(ISNA(VLOOKUP(G29,SortLookup!$A$7:$B$11,2,FALSE))," ",VLOOKUP(G29,SortLookup!$A$7:$B$11,2,FALSE))</f>
        <v>3</v>
      </c>
      <c r="L29" s="123">
        <f>M29+N29+O29</f>
        <v>131.69</v>
      </c>
      <c r="M29" s="125">
        <f>AC29+AP29+BB29+BM29+BY29+CJ29+CU29+DF29+DQ29+EB29+EM29+EX29+FI29+FT29+GE29+GP29+HA29+HL29+HW29+IH29</f>
        <v>125.19</v>
      </c>
      <c r="N29" s="52">
        <f>AE29+AR29+BD29+BO29+CA29+CL29+CW29+DH29+DS29+ED29+EO29+EZ29+FK29+FV29+GG29+GR29+HC29+HN29+HY29+IJ29</f>
        <v>0</v>
      </c>
      <c r="O29" s="53">
        <f>P29/2</f>
        <v>6.5</v>
      </c>
      <c r="P29" s="126">
        <f>X29+AK29+AW29+BH29+BT29+CE29+CP29+DA29+DL29+DW29+EH29+ES29+FD29+FO29+FZ29+GK29+GV29+HG29+HR29+IC29</f>
        <v>13</v>
      </c>
      <c r="Q29" s="135">
        <v>6.36</v>
      </c>
      <c r="R29" s="38">
        <v>3.96</v>
      </c>
      <c r="S29" s="38">
        <v>7.02</v>
      </c>
      <c r="T29" s="38">
        <v>4.45</v>
      </c>
      <c r="U29" s="38"/>
      <c r="V29" s="38"/>
      <c r="W29" s="38"/>
      <c r="X29" s="39">
        <v>13</v>
      </c>
      <c r="Y29" s="39">
        <v>0</v>
      </c>
      <c r="Z29" s="39">
        <v>0</v>
      </c>
      <c r="AA29" s="39">
        <v>0</v>
      </c>
      <c r="AB29" s="97">
        <v>0</v>
      </c>
      <c r="AC29" s="34">
        <f>Q29+R29+S29+T29+U29+V29+W29</f>
        <v>21.79</v>
      </c>
      <c r="AD29" s="33">
        <f>X29/2</f>
        <v>6.5</v>
      </c>
      <c r="AE29" s="26">
        <f>(Y29*3)+(Z29*5)+(AA29*5)+(AB29*20)</f>
        <v>0</v>
      </c>
      <c r="AF29" s="94">
        <f>AC29+AD29+AE29</f>
        <v>28.29</v>
      </c>
      <c r="AG29" s="135">
        <v>26.48</v>
      </c>
      <c r="AH29" s="38"/>
      <c r="AI29" s="38"/>
      <c r="AJ29" s="38"/>
      <c r="AK29" s="39">
        <v>0</v>
      </c>
      <c r="AL29" s="39">
        <v>0</v>
      </c>
      <c r="AM29" s="39">
        <v>0</v>
      </c>
      <c r="AN29" s="39">
        <v>0</v>
      </c>
      <c r="AO29" s="40">
        <v>0</v>
      </c>
      <c r="AP29" s="34">
        <f>AG29+AH29+AI29+AJ29</f>
        <v>26.48</v>
      </c>
      <c r="AQ29" s="33">
        <f>AK29/2</f>
        <v>0</v>
      </c>
      <c r="AR29" s="26">
        <f>(AL29*3)+(AM29*5)+(AN29*5)+(AO29*20)</f>
        <v>0</v>
      </c>
      <c r="AS29" s="94">
        <f>AP29+AQ29+AR29</f>
        <v>26.48</v>
      </c>
      <c r="AT29" s="135">
        <v>32.6</v>
      </c>
      <c r="AU29" s="38"/>
      <c r="AV29" s="38"/>
      <c r="AW29" s="39">
        <v>0</v>
      </c>
      <c r="AX29" s="39">
        <v>0</v>
      </c>
      <c r="AY29" s="39">
        <v>0</v>
      </c>
      <c r="AZ29" s="39">
        <v>0</v>
      </c>
      <c r="BA29" s="40">
        <v>0</v>
      </c>
      <c r="BB29" s="34">
        <f>AT29+AU29+AV29</f>
        <v>32.6</v>
      </c>
      <c r="BC29" s="33">
        <f>AW29/2</f>
        <v>0</v>
      </c>
      <c r="BD29" s="26">
        <f>(AX29*3)+(AY29*5)+(AZ29*5)+(BA29*20)</f>
        <v>0</v>
      </c>
      <c r="BE29" s="94">
        <f>BB29+BC29+BD29</f>
        <v>32.6</v>
      </c>
      <c r="BF29" s="92"/>
      <c r="BG29" s="85"/>
      <c r="BH29" s="39"/>
      <c r="BI29" s="39"/>
      <c r="BJ29" s="39"/>
      <c r="BK29" s="39"/>
      <c r="BL29" s="40"/>
      <c r="BM29" s="63">
        <f>BF29+BG29</f>
        <v>0</v>
      </c>
      <c r="BN29" s="53">
        <f>BH29/2</f>
        <v>0</v>
      </c>
      <c r="BO29" s="52">
        <f>(BI29*3)+(BJ29*5)+(BK29*5)+(BL29*20)</f>
        <v>0</v>
      </c>
      <c r="BP29" s="51">
        <f>BM29+BN29+BO29</f>
        <v>0</v>
      </c>
      <c r="BQ29" s="42">
        <v>44.32</v>
      </c>
      <c r="BR29" s="38"/>
      <c r="BS29" s="38"/>
      <c r="BT29" s="39">
        <v>0</v>
      </c>
      <c r="BU29" s="39">
        <v>0</v>
      </c>
      <c r="BV29" s="39">
        <v>0</v>
      </c>
      <c r="BW29" s="39">
        <v>0</v>
      </c>
      <c r="BX29" s="40">
        <v>0</v>
      </c>
      <c r="BY29" s="34">
        <f>BQ29+BR29+BS29</f>
        <v>44.32</v>
      </c>
      <c r="BZ29" s="33">
        <f>BT29/2</f>
        <v>0</v>
      </c>
      <c r="CA29" s="43">
        <f>(BU29*3)+(BV29*5)+(BW29*5)+(BX29*20)</f>
        <v>0</v>
      </c>
      <c r="CB29" s="56">
        <f>BY29+BZ29+CA29</f>
        <v>44.32</v>
      </c>
      <c r="CC29" s="1"/>
      <c r="CD29" s="1"/>
      <c r="CE29" s="2"/>
      <c r="CF29" s="2"/>
      <c r="CG29" s="2"/>
      <c r="CH29" s="2"/>
      <c r="CI29" s="2"/>
      <c r="CJ29" s="7">
        <f>CC29+CD29</f>
        <v>0</v>
      </c>
      <c r="CK29" s="14">
        <f>CE29/2</f>
        <v>0</v>
      </c>
      <c r="CL29" s="6">
        <f>(CF29*3)+(CG29*5)+(CH29*5)+(CI29*20)</f>
        <v>0</v>
      </c>
      <c r="CM29" s="15">
        <f>CJ29+CK29+CL29</f>
        <v>0</v>
      </c>
      <c r="CN29" s="16"/>
      <c r="CO29" s="1"/>
      <c r="CP29" s="2"/>
      <c r="CQ29" s="2"/>
      <c r="CR29" s="2"/>
      <c r="CS29" s="2"/>
      <c r="CT29" s="2"/>
      <c r="CU29" s="7">
        <f>CN29+CO29</f>
        <v>0</v>
      </c>
      <c r="CV29" s="14">
        <f>CP29/2</f>
        <v>0</v>
      </c>
      <c r="CW29" s="6">
        <f>(CQ29*3)+(CR29*5)+(CS29*5)+(CT29*20)</f>
        <v>0</v>
      </c>
      <c r="CX29" s="15">
        <f>CU29+CV29+CW29</f>
        <v>0</v>
      </c>
      <c r="CY29" s="16"/>
      <c r="CZ29" s="1"/>
      <c r="DA29" s="2"/>
      <c r="DB29" s="2"/>
      <c r="DC29" s="2"/>
      <c r="DD29" s="2"/>
      <c r="DE29" s="2"/>
      <c r="DF29" s="7">
        <f>CY29+CZ29</f>
        <v>0</v>
      </c>
      <c r="DG29" s="14">
        <f>DA29/2</f>
        <v>0</v>
      </c>
      <c r="DH29" s="6">
        <f>(DB29*3)+(DC29*5)+(DD29*5)+(DE29*20)</f>
        <v>0</v>
      </c>
      <c r="DI29" s="15">
        <f>DF29+DG29+DH29</f>
        <v>0</v>
      </c>
      <c r="DJ29" s="16"/>
      <c r="DK29" s="1"/>
      <c r="DL29" s="2"/>
      <c r="DM29" s="2"/>
      <c r="DN29" s="2"/>
      <c r="DO29" s="2"/>
      <c r="DP29" s="2"/>
      <c r="DQ29" s="7">
        <f>DJ29+DK29</f>
        <v>0</v>
      </c>
      <c r="DR29" s="14">
        <f>DL29/2</f>
        <v>0</v>
      </c>
      <c r="DS29" s="6">
        <f>(DM29*3)+(DN29*5)+(DO29*5)+(DP29*20)</f>
        <v>0</v>
      </c>
      <c r="DT29" s="15">
        <f>DQ29+DR29+DS29</f>
        <v>0</v>
      </c>
      <c r="DU29" s="16"/>
      <c r="DV29" s="1"/>
      <c r="DW29" s="2"/>
      <c r="DX29" s="2"/>
      <c r="DY29" s="2"/>
      <c r="DZ29" s="2"/>
      <c r="EA29" s="2"/>
      <c r="EB29" s="7">
        <f>DU29+DV29</f>
        <v>0</v>
      </c>
      <c r="EC29" s="14">
        <f>DW29/2</f>
        <v>0</v>
      </c>
      <c r="ED29" s="6">
        <f>(DX29*3)+(DY29*5)+(DZ29*5)+(EA29*20)</f>
        <v>0</v>
      </c>
      <c r="EE29" s="15">
        <f>EB29+EC29+ED29</f>
        <v>0</v>
      </c>
      <c r="EF29" s="16"/>
      <c r="EG29" s="1"/>
      <c r="EH29" s="2"/>
      <c r="EI29" s="2"/>
      <c r="EJ29" s="2"/>
      <c r="EK29" s="2"/>
      <c r="EL29" s="2"/>
      <c r="EM29" s="7">
        <f>EF29+EG29</f>
        <v>0</v>
      </c>
      <c r="EN29" s="14">
        <f>EH29/2</f>
        <v>0</v>
      </c>
      <c r="EO29" s="6">
        <f>(EI29*3)+(EJ29*5)+(EK29*5)+(EL29*20)</f>
        <v>0</v>
      </c>
      <c r="EP29" s="15">
        <f>EM29+EN29+EO29</f>
        <v>0</v>
      </c>
      <c r="EQ29" s="16"/>
      <c r="ER29" s="1"/>
      <c r="ES29" s="2"/>
      <c r="ET29" s="2"/>
      <c r="EU29" s="2"/>
      <c r="EV29" s="2"/>
      <c r="EW29" s="2"/>
      <c r="EX29" s="7">
        <f>EQ29+ER29</f>
        <v>0</v>
      </c>
      <c r="EY29" s="14">
        <f>ES29/2</f>
        <v>0</v>
      </c>
      <c r="EZ29" s="6">
        <f>(ET29*3)+(EU29*5)+(EV29*5)+(EW29*20)</f>
        <v>0</v>
      </c>
      <c r="FA29" s="15">
        <f>EX29+EY29+EZ29</f>
        <v>0</v>
      </c>
      <c r="FB29" s="16"/>
      <c r="FC29" s="1"/>
      <c r="FD29" s="2"/>
      <c r="FE29" s="2"/>
      <c r="FF29" s="2"/>
      <c r="FG29" s="2"/>
      <c r="FH29" s="2"/>
      <c r="FI29" s="7">
        <f>FB29+FC29</f>
        <v>0</v>
      </c>
      <c r="FJ29" s="14">
        <f>FD29/2</f>
        <v>0</v>
      </c>
      <c r="FK29" s="6">
        <f>(FE29*3)+(FF29*5)+(FG29*5)+(FH29*20)</f>
        <v>0</v>
      </c>
      <c r="FL29" s="15">
        <f>FI29+FJ29+FK29</f>
        <v>0</v>
      </c>
      <c r="FM29" s="16"/>
      <c r="FN29" s="1"/>
      <c r="FO29" s="2"/>
      <c r="FP29" s="2"/>
      <c r="FQ29" s="2"/>
      <c r="FR29" s="2"/>
      <c r="FS29" s="2"/>
      <c r="FT29" s="7">
        <f>FM29+FN29</f>
        <v>0</v>
      </c>
      <c r="FU29" s="14">
        <f>FO29/2</f>
        <v>0</v>
      </c>
      <c r="FV29" s="6">
        <f>(FP29*3)+(FQ29*5)+(FR29*5)+(FS29*20)</f>
        <v>0</v>
      </c>
      <c r="FW29" s="15">
        <f>FT29+FU29+FV29</f>
        <v>0</v>
      </c>
      <c r="FX29" s="16"/>
      <c r="FY29" s="1"/>
      <c r="FZ29" s="2"/>
      <c r="GA29" s="2"/>
      <c r="GB29" s="2"/>
      <c r="GC29" s="2"/>
      <c r="GD29" s="2"/>
      <c r="GE29" s="7">
        <f>FX29+FY29</f>
        <v>0</v>
      </c>
      <c r="GF29" s="14">
        <f>FZ29/2</f>
        <v>0</v>
      </c>
      <c r="GG29" s="6">
        <f>(GA29*3)+(GB29*5)+(GC29*5)+(GD29*20)</f>
        <v>0</v>
      </c>
      <c r="GH29" s="15">
        <f>GE29+GF29+GG29</f>
        <v>0</v>
      </c>
      <c r="GI29" s="16"/>
      <c r="GJ29" s="1"/>
      <c r="GK29" s="2"/>
      <c r="GL29" s="2"/>
      <c r="GM29" s="2"/>
      <c r="GN29" s="2"/>
      <c r="GO29" s="2"/>
      <c r="GP29" s="7">
        <f>GI29+GJ29</f>
        <v>0</v>
      </c>
      <c r="GQ29" s="14">
        <f>GK29/2</f>
        <v>0</v>
      </c>
      <c r="GR29" s="6">
        <f>(GL29*3)+(GM29*5)+(GN29*5)+(GO29*20)</f>
        <v>0</v>
      </c>
      <c r="GS29" s="15">
        <f>GP29+GQ29+GR29</f>
        <v>0</v>
      </c>
      <c r="GT29" s="16"/>
      <c r="GU29" s="1"/>
      <c r="GV29" s="2"/>
      <c r="GW29" s="2"/>
      <c r="GX29" s="2"/>
      <c r="GY29" s="2"/>
      <c r="GZ29" s="2"/>
      <c r="HA29" s="7">
        <f>GT29+GU29</f>
        <v>0</v>
      </c>
      <c r="HB29" s="14">
        <f>GV29/2</f>
        <v>0</v>
      </c>
      <c r="HC29" s="6">
        <f>(GW29*3)+(GX29*5)+(GY29*5)+(GZ29*20)</f>
        <v>0</v>
      </c>
      <c r="HD29" s="15">
        <f>HA29+HB29+HC29</f>
        <v>0</v>
      </c>
      <c r="HE29" s="16"/>
      <c r="HF29" s="1"/>
      <c r="HG29" s="2"/>
      <c r="HH29" s="2"/>
      <c r="HI29" s="2"/>
      <c r="HJ29" s="2"/>
      <c r="HK29" s="2"/>
      <c r="HL29" s="7">
        <f>HE29+HF29</f>
        <v>0</v>
      </c>
      <c r="HM29" s="14">
        <f>HG29/2</f>
        <v>0</v>
      </c>
      <c r="HN29" s="6">
        <f>(HH29*3)+(HI29*5)+(HJ29*5)+(HK29*20)</f>
        <v>0</v>
      </c>
      <c r="HO29" s="15">
        <f>HL29+HM29+HN29</f>
        <v>0</v>
      </c>
      <c r="HP29" s="16"/>
      <c r="HQ29" s="1"/>
      <c r="HR29" s="2"/>
      <c r="HS29" s="2"/>
      <c r="HT29" s="2"/>
      <c r="HU29" s="2"/>
      <c r="HV29" s="2"/>
      <c r="HW29" s="7">
        <f>HP29+HQ29</f>
        <v>0</v>
      </c>
      <c r="HX29" s="14">
        <f>HR29/2</f>
        <v>0</v>
      </c>
      <c r="HY29" s="6">
        <f>(HS29*3)+(HT29*5)+(HU29*5)+(HV29*20)</f>
        <v>0</v>
      </c>
      <c r="HZ29" s="15">
        <f>HW29+HX29+HY29</f>
        <v>0</v>
      </c>
      <c r="IA29" s="16"/>
      <c r="IB29" s="1"/>
      <c r="IC29" s="2"/>
      <c r="ID29" s="2"/>
      <c r="IE29" s="2"/>
      <c r="IF29" s="2"/>
      <c r="IG29" s="2"/>
      <c r="IH29" s="7">
        <f>IA29+IB29</f>
        <v>0</v>
      </c>
      <c r="II29" s="14">
        <f>IC29/2</f>
        <v>0</v>
      </c>
      <c r="IJ29" s="6">
        <f>(ID29*3)+(IE29*5)+(IF29*5)+(IG29*20)</f>
        <v>0</v>
      </c>
      <c r="IK29" s="58">
        <f>IH29+II29+IJ29</f>
        <v>0</v>
      </c>
      <c r="IL29" s="59"/>
    </row>
    <row r="30" spans="1:246" ht="12.75">
      <c r="A30" s="31">
        <v>7</v>
      </c>
      <c r="B30" s="29" t="s">
        <v>134</v>
      </c>
      <c r="C30" s="29"/>
      <c r="D30" s="30"/>
      <c r="E30" s="30"/>
      <c r="F30" s="30" t="s">
        <v>18</v>
      </c>
      <c r="G30" s="90" t="s">
        <v>89</v>
      </c>
      <c r="H30" s="28">
        <f>IF(AND(OR($H$2="Y",$I$2="Y"),J30&lt;5,K30&lt;5),IF(AND(J30=J29,K30=K29),H29+1,1),"")</f>
      </c>
      <c r="I30" s="24" t="e">
        <f>IF(AND($I$2="Y",K30&gt;0,OR(AND(H30=1,#REF!=10),AND(H30=2,H40=20),AND(H30=3,#REF!=30),AND(H30=4,H57=40),AND(H30=5,H65=50),AND(H30=6,H74=60),AND(H30=7,#REF!=70),AND(H30=8,H83=80),AND(H30=9,H96=90),AND(H30=10,H105=100))),VLOOKUP(K30-1,SortLookup!$A$13:$B$16,2,FALSE),"")</f>
        <v>#REF!</v>
      </c>
      <c r="J30" s="45">
        <f>IF(ISNA(VLOOKUP(F30,SortLookup!$A$1:$B$5,2,FALSE))," ",VLOOKUP(F30,SortLookup!$A$1:$B$5,2,FALSE))</f>
        <v>1</v>
      </c>
      <c r="K30" s="25" t="str">
        <f>IF(ISNA(VLOOKUP(G30,SortLookup!$A$7:$B$11,2,FALSE))," ",VLOOKUP(G30,SortLookup!$A$7:$B$11,2,FALSE))</f>
        <v> </v>
      </c>
      <c r="L30" s="123">
        <f>M30+N30+O30</f>
        <v>135.62</v>
      </c>
      <c r="M30" s="125">
        <f>AC30+AP30+BB30+BM30+BY30+CJ30+CU30+DF30+DQ30+EB30+EM30+EX30+FI30+FT30+GE30+GP30+HA30+HL30+HW30+IH30</f>
        <v>119.62</v>
      </c>
      <c r="N30" s="52">
        <f>AE30+AR30+BD30+BO30+CA30+CL30+CW30+DH30+DS30+ED30+EO30+EZ30+FK30+FV30+GG30+GR30+HC30+HN30+HY30+IJ30</f>
        <v>5</v>
      </c>
      <c r="O30" s="53">
        <f>P30/2</f>
        <v>11</v>
      </c>
      <c r="P30" s="126">
        <f>X30+AK30+AW30+BH30+BT30+CE30+CP30+DA30+DL30+DW30+EH30+ES30+FD30+FO30+FZ30+GK30+GV30+HG30+HR30+IC30</f>
        <v>22</v>
      </c>
      <c r="Q30" s="135">
        <v>4.95</v>
      </c>
      <c r="R30" s="38">
        <v>6.52</v>
      </c>
      <c r="S30" s="38">
        <v>7.65</v>
      </c>
      <c r="T30" s="38">
        <v>5.9</v>
      </c>
      <c r="U30" s="38"/>
      <c r="V30" s="38"/>
      <c r="W30" s="38"/>
      <c r="X30" s="39">
        <v>18</v>
      </c>
      <c r="Y30" s="39">
        <v>0</v>
      </c>
      <c r="Z30" s="39">
        <v>0</v>
      </c>
      <c r="AA30" s="39">
        <v>1</v>
      </c>
      <c r="AB30" s="97">
        <v>0</v>
      </c>
      <c r="AC30" s="34">
        <f>Q30+R30+S30+T30+U30+V30+W30</f>
        <v>25.02</v>
      </c>
      <c r="AD30" s="33">
        <f>X30/2</f>
        <v>9</v>
      </c>
      <c r="AE30" s="26">
        <f>(Y30*3)+(Z30*5)+(AA30*5)+(AB30*20)</f>
        <v>5</v>
      </c>
      <c r="AF30" s="94">
        <f>AC30+AD30+AE30</f>
        <v>39.02</v>
      </c>
      <c r="AG30" s="135">
        <v>22.16</v>
      </c>
      <c r="AH30" s="38"/>
      <c r="AI30" s="38"/>
      <c r="AJ30" s="38"/>
      <c r="AK30" s="39">
        <v>4</v>
      </c>
      <c r="AL30" s="39">
        <v>0</v>
      </c>
      <c r="AM30" s="39">
        <v>0</v>
      </c>
      <c r="AN30" s="39">
        <v>0</v>
      </c>
      <c r="AO30" s="40">
        <v>0</v>
      </c>
      <c r="AP30" s="34">
        <f>AG30+AH30+AI30+AJ30</f>
        <v>22.16</v>
      </c>
      <c r="AQ30" s="33">
        <f>AK30/2</f>
        <v>2</v>
      </c>
      <c r="AR30" s="26">
        <f>(AL30*3)+(AM30*5)+(AN30*5)+(AO30*20)</f>
        <v>0</v>
      </c>
      <c r="AS30" s="94">
        <f>AP30+AQ30+AR30</f>
        <v>24.16</v>
      </c>
      <c r="AT30" s="135">
        <v>30.08</v>
      </c>
      <c r="AU30" s="38"/>
      <c r="AV30" s="38"/>
      <c r="AW30" s="39">
        <v>0</v>
      </c>
      <c r="AX30" s="39">
        <v>0</v>
      </c>
      <c r="AY30" s="39">
        <v>0</v>
      </c>
      <c r="AZ30" s="39">
        <v>0</v>
      </c>
      <c r="BA30" s="40">
        <v>0</v>
      </c>
      <c r="BB30" s="34">
        <f>AT30+AU30+AV30</f>
        <v>30.08</v>
      </c>
      <c r="BC30" s="33">
        <f>AW30/2</f>
        <v>0</v>
      </c>
      <c r="BD30" s="26">
        <f>(AX30*3)+(AY30*5)+(AZ30*5)+(BA30*20)</f>
        <v>0</v>
      </c>
      <c r="BE30" s="94">
        <f>BB30+BC30+BD30</f>
        <v>30.08</v>
      </c>
      <c r="BF30" s="92"/>
      <c r="BG30" s="85"/>
      <c r="BH30" s="39"/>
      <c r="BI30" s="39"/>
      <c r="BJ30" s="39"/>
      <c r="BK30" s="39"/>
      <c r="BL30" s="40"/>
      <c r="BM30" s="63">
        <f>BF30+BG30</f>
        <v>0</v>
      </c>
      <c r="BN30" s="53">
        <f>BH30/2</f>
        <v>0</v>
      </c>
      <c r="BO30" s="52">
        <f>(BI30*3)+(BJ30*5)+(BK30*5)+(BL30*20)</f>
        <v>0</v>
      </c>
      <c r="BP30" s="51">
        <f>BM30+BN30+BO30</f>
        <v>0</v>
      </c>
      <c r="BQ30" s="42">
        <v>42.36</v>
      </c>
      <c r="BR30" s="38"/>
      <c r="BS30" s="38"/>
      <c r="BT30" s="39">
        <v>0</v>
      </c>
      <c r="BU30" s="39">
        <v>0</v>
      </c>
      <c r="BV30" s="39">
        <v>0</v>
      </c>
      <c r="BW30" s="39">
        <v>0</v>
      </c>
      <c r="BX30" s="40">
        <v>0</v>
      </c>
      <c r="BY30" s="34">
        <f>BQ30+BR30+BS30</f>
        <v>42.36</v>
      </c>
      <c r="BZ30" s="33">
        <f>BT30/2</f>
        <v>0</v>
      </c>
      <c r="CA30" s="43">
        <f>(BU30*3)+(BV30*5)+(BW30*5)+(BX30*20)</f>
        <v>0</v>
      </c>
      <c r="CB30" s="56">
        <f>BY30+BZ30+CA30</f>
        <v>42.36</v>
      </c>
      <c r="CC30" s="1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58">
        <f>IH30+II30+IJ30</f>
        <v>0</v>
      </c>
      <c r="IL30" s="59"/>
    </row>
    <row r="31" spans="1:246" ht="12.75">
      <c r="A31" s="31">
        <v>8</v>
      </c>
      <c r="B31" s="29" t="s">
        <v>107</v>
      </c>
      <c r="C31" s="29"/>
      <c r="D31" s="30"/>
      <c r="E31" s="30"/>
      <c r="F31" s="30" t="s">
        <v>18</v>
      </c>
      <c r="G31" s="90" t="s">
        <v>89</v>
      </c>
      <c r="H31" s="28">
        <f>IF(AND(OR($H$2="Y",$I$2="Y"),J31&lt;5,K31&lt;5),IF(AND(J31=#REF!,K31=#REF!),#REF!+1,1),"")</f>
      </c>
      <c r="I31" s="24" t="e">
        <f>IF(AND($I$2="Y",K31&gt;0,OR(AND(H31=1,H40=10),AND(H31=2,H50=20),AND(H31=3,#REF!=30),AND(H31=4,#REF!=40),AND(H31=5,H68=50),AND(H31=6,H76=60),AND(H31=7,H85=70),AND(H31=8,H94=80),AND(H31=9,H103=90),AND(H31=10,H112=100))),VLOOKUP(K31-1,SortLookup!$A$13:$B$16,2,FALSE),"")</f>
        <v>#REF!</v>
      </c>
      <c r="J31" s="45">
        <f>IF(ISNA(VLOOKUP(F31,SortLookup!$A$1:$B$5,2,FALSE))," ",VLOOKUP(F31,SortLookup!$A$1:$B$5,2,FALSE))</f>
        <v>1</v>
      </c>
      <c r="K31" s="25" t="str">
        <f>IF(ISNA(VLOOKUP(G31,SortLookup!$A$7:$B$11,2,FALSE))," ",VLOOKUP(G31,SortLookup!$A$7:$B$11,2,FALSE))</f>
        <v> </v>
      </c>
      <c r="L31" s="123">
        <f>M31+N31+O31</f>
        <v>154.27</v>
      </c>
      <c r="M31" s="125">
        <f>AC31+AP31+BB31+BM31+BY31+CJ31+CU31+DF31+DQ31+EB31+EM31+EX31+FI31+FT31+GE31+GP31+HA31+HL31+HW31+IH31</f>
        <v>145.27</v>
      </c>
      <c r="N31" s="52">
        <f>AE31+AR31+BD31+BO31+CA31+CL31+CW31+DH31+DS31+ED31+EO31+EZ31+FK31+FV31+GG31+GR31+HC31+HN31+HY31+IJ31</f>
        <v>3</v>
      </c>
      <c r="O31" s="53">
        <f>P31/2</f>
        <v>6</v>
      </c>
      <c r="P31" s="126">
        <f>X31+AK31+AW31+BH31+BT31+CE31+CP31+DA31+DL31+DW31+EH31+ES31+FD31+FO31+FZ31+GK31+GV31+HG31+HR31+IC31</f>
        <v>12</v>
      </c>
      <c r="Q31" s="135">
        <v>3.94</v>
      </c>
      <c r="R31" s="38">
        <v>4.2</v>
      </c>
      <c r="S31" s="38">
        <v>9.31</v>
      </c>
      <c r="T31" s="38">
        <v>4.73</v>
      </c>
      <c r="U31" s="38"/>
      <c r="V31" s="38"/>
      <c r="W31" s="38"/>
      <c r="X31" s="39">
        <v>7</v>
      </c>
      <c r="Y31" s="39">
        <v>0</v>
      </c>
      <c r="Z31" s="39">
        <v>0</v>
      </c>
      <c r="AA31" s="39">
        <v>0</v>
      </c>
      <c r="AB31" s="97">
        <v>0</v>
      </c>
      <c r="AC31" s="34">
        <f>Q31+R31+S31+T31+U31+V31+W31</f>
        <v>22.18</v>
      </c>
      <c r="AD31" s="33">
        <f>X31/2</f>
        <v>3.5</v>
      </c>
      <c r="AE31" s="26">
        <f>(Y31*3)+(Z31*5)+(AA31*5)+(AB31*20)</f>
        <v>0</v>
      </c>
      <c r="AF31" s="94">
        <f>AC31+AD31+AE31</f>
        <v>25.68</v>
      </c>
      <c r="AG31" s="135">
        <v>22.78</v>
      </c>
      <c r="AH31" s="38"/>
      <c r="AI31" s="38"/>
      <c r="AJ31" s="38"/>
      <c r="AK31" s="39">
        <v>0</v>
      </c>
      <c r="AL31" s="39">
        <v>1</v>
      </c>
      <c r="AM31" s="39">
        <v>0</v>
      </c>
      <c r="AN31" s="39">
        <v>0</v>
      </c>
      <c r="AO31" s="40">
        <v>0</v>
      </c>
      <c r="AP31" s="34">
        <f>AG31+AH31+AI31+AJ31</f>
        <v>22.78</v>
      </c>
      <c r="AQ31" s="33">
        <f>AK31/2</f>
        <v>0</v>
      </c>
      <c r="AR31" s="26">
        <f>(AL31*3)+(AM31*5)+(AN31*5)+(AO31*20)</f>
        <v>3</v>
      </c>
      <c r="AS31" s="94">
        <f>AP31+AQ31+AR31</f>
        <v>25.78</v>
      </c>
      <c r="AT31" s="135">
        <v>54.37</v>
      </c>
      <c r="AU31" s="38"/>
      <c r="AV31" s="38"/>
      <c r="AW31" s="39">
        <v>2</v>
      </c>
      <c r="AX31" s="39">
        <v>0</v>
      </c>
      <c r="AY31" s="39">
        <v>0</v>
      </c>
      <c r="AZ31" s="39">
        <v>0</v>
      </c>
      <c r="BA31" s="40">
        <v>0</v>
      </c>
      <c r="BB31" s="34">
        <f>AT31+AU31+AV31</f>
        <v>54.37</v>
      </c>
      <c r="BC31" s="33">
        <f>AW31/2</f>
        <v>1</v>
      </c>
      <c r="BD31" s="26">
        <f>(AX31*3)+(AY31*5)+(AZ31*5)+(BA31*20)</f>
        <v>0</v>
      </c>
      <c r="BE31" s="94">
        <f>BB31+BC31+BD31</f>
        <v>55.37</v>
      </c>
      <c r="BF31" s="92"/>
      <c r="BG31" s="85"/>
      <c r="BH31" s="39"/>
      <c r="BI31" s="39"/>
      <c r="BJ31" s="39"/>
      <c r="BK31" s="39"/>
      <c r="BL31" s="40"/>
      <c r="BM31" s="63">
        <f>BF31+BG31</f>
        <v>0</v>
      </c>
      <c r="BN31" s="53">
        <f>BH31/2</f>
        <v>0</v>
      </c>
      <c r="BO31" s="52">
        <f>(BI31*3)+(BJ31*5)+(BK31*5)+(BL31*20)</f>
        <v>0</v>
      </c>
      <c r="BP31" s="51">
        <f>BM31+BN31+BO31</f>
        <v>0</v>
      </c>
      <c r="BQ31" s="42">
        <v>45.94</v>
      </c>
      <c r="BR31" s="38"/>
      <c r="BS31" s="38"/>
      <c r="BT31" s="39">
        <v>3</v>
      </c>
      <c r="BU31" s="39">
        <v>0</v>
      </c>
      <c r="BV31" s="39">
        <v>0</v>
      </c>
      <c r="BW31" s="39">
        <v>0</v>
      </c>
      <c r="BX31" s="40">
        <v>0</v>
      </c>
      <c r="BY31" s="34">
        <f>BQ31+BR31+BS31</f>
        <v>45.94</v>
      </c>
      <c r="BZ31" s="33">
        <f>BT31/2</f>
        <v>1.5</v>
      </c>
      <c r="CA31" s="43">
        <f>(BU31*3)+(BV31*5)+(BW31*5)+(BX31*20)</f>
        <v>0</v>
      </c>
      <c r="CB31" s="56">
        <f>BY31+BZ31+CA31</f>
        <v>47.44</v>
      </c>
      <c r="CC31" s="1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58">
        <f>IH31+II31+IJ31</f>
        <v>0</v>
      </c>
      <c r="IL31" s="59"/>
    </row>
    <row r="32" spans="1:246" ht="12.75">
      <c r="A32" s="31">
        <v>9</v>
      </c>
      <c r="B32" s="29" t="s">
        <v>111</v>
      </c>
      <c r="C32" s="29"/>
      <c r="D32" s="30"/>
      <c r="E32" s="30"/>
      <c r="F32" s="30" t="s">
        <v>18</v>
      </c>
      <c r="G32" s="90" t="s">
        <v>89</v>
      </c>
      <c r="H32" s="28">
        <f>IF(AND(OR($H$2="Y",$I$2="Y"),J32&lt;5,K32&lt;5),IF(AND(J32=J31,K32=K31),H31+1,1),"")</f>
      </c>
      <c r="I32" s="24" t="e">
        <f>IF(AND($I$2="Y",K32&gt;0,OR(AND(H32=1,H43=10),AND(H32=2,#REF!=20),AND(H32=3,H54=30),AND(H32=4,#REF!=40),AND(H32=5,#REF!=50),AND(H32=6,H81=60),AND(H32=7,H90=70),AND(H32=8,H99=80),AND(H32=9,H108=90),AND(H32=10,H117=100))),VLOOKUP(K32-1,SortLookup!$A$13:$B$16,2,FALSE),"")</f>
        <v>#REF!</v>
      </c>
      <c r="J32" s="45">
        <f>IF(ISNA(VLOOKUP(F32,SortLookup!$A$1:$B$5,2,FALSE))," ",VLOOKUP(F32,SortLookup!$A$1:$B$5,2,FALSE))</f>
        <v>1</v>
      </c>
      <c r="K32" s="25" t="str">
        <f>IF(ISNA(VLOOKUP(G32,SortLookup!$A$7:$B$11,2,FALSE))," ",VLOOKUP(G32,SortLookup!$A$7:$B$11,2,FALSE))</f>
        <v> </v>
      </c>
      <c r="L32" s="123">
        <f>M32+N32+O32</f>
        <v>155.35</v>
      </c>
      <c r="M32" s="125">
        <f>AC32+AP32+BB32+BM32+BY32+CJ32+CU32+DF32+DQ32+EB32+EM32+EX32+FI32+FT32+GE32+GP32+HA32+HL32+HW32+IH32</f>
        <v>142.35</v>
      </c>
      <c r="N32" s="52">
        <f>AE32+AR32+BD32+BO32+CA32+CL32+CW32+DH32+DS32+ED32+EO32+EZ32+FK32+FV32+GG32+GR32+HC32+HN32+HY32+IJ32</f>
        <v>8</v>
      </c>
      <c r="O32" s="53">
        <f>P32/2</f>
        <v>5</v>
      </c>
      <c r="P32" s="126">
        <f>X32+AK32+AW32+BH32+BT32+CE32+CP32+DA32+DL32+DW32+EH32+ES32+FD32+FO32+FZ32+GK32+GV32+HG32+HR32+IC32</f>
        <v>10</v>
      </c>
      <c r="Q32" s="135">
        <v>3.49</v>
      </c>
      <c r="R32" s="38">
        <v>3.5</v>
      </c>
      <c r="S32" s="38">
        <v>12.66</v>
      </c>
      <c r="T32" s="38">
        <v>4.35</v>
      </c>
      <c r="U32" s="38"/>
      <c r="V32" s="38"/>
      <c r="W32" s="38"/>
      <c r="X32" s="39">
        <v>10</v>
      </c>
      <c r="Y32" s="39">
        <v>0</v>
      </c>
      <c r="Z32" s="39">
        <v>0</v>
      </c>
      <c r="AA32" s="39">
        <v>0</v>
      </c>
      <c r="AB32" s="97">
        <v>0</v>
      </c>
      <c r="AC32" s="34">
        <f>Q32+R32+S32+T32+U32+V32+W32</f>
        <v>24</v>
      </c>
      <c r="AD32" s="33">
        <f>X32/2</f>
        <v>5</v>
      </c>
      <c r="AE32" s="26">
        <f>(Y32*3)+(Z32*5)+(AA32*5)+(AB32*20)</f>
        <v>0</v>
      </c>
      <c r="AF32" s="94">
        <f>AC32+AD32+AE32</f>
        <v>29</v>
      </c>
      <c r="AG32" s="135">
        <v>44.84</v>
      </c>
      <c r="AH32" s="38"/>
      <c r="AI32" s="38"/>
      <c r="AJ32" s="38"/>
      <c r="AK32" s="39">
        <v>0</v>
      </c>
      <c r="AL32" s="39">
        <v>0</v>
      </c>
      <c r="AM32" s="39">
        <v>0</v>
      </c>
      <c r="AN32" s="39">
        <v>0</v>
      </c>
      <c r="AO32" s="40">
        <v>0</v>
      </c>
      <c r="AP32" s="34">
        <f>AG32+AH32+AI32+AJ32</f>
        <v>44.84</v>
      </c>
      <c r="AQ32" s="33">
        <f>AK32/2</f>
        <v>0</v>
      </c>
      <c r="AR32" s="26">
        <f>(AL32*3)+(AM32*5)+(AN32*5)+(AO32*20)</f>
        <v>0</v>
      </c>
      <c r="AS32" s="94">
        <f>AP32+AQ32+AR32</f>
        <v>44.84</v>
      </c>
      <c r="AT32" s="135">
        <v>39.75</v>
      </c>
      <c r="AU32" s="38"/>
      <c r="AV32" s="38"/>
      <c r="AW32" s="39">
        <v>0</v>
      </c>
      <c r="AX32" s="39">
        <v>0</v>
      </c>
      <c r="AY32" s="39">
        <v>0</v>
      </c>
      <c r="AZ32" s="39">
        <v>1</v>
      </c>
      <c r="BA32" s="40">
        <v>0</v>
      </c>
      <c r="BB32" s="34">
        <f>AT32+AU32+AV32</f>
        <v>39.75</v>
      </c>
      <c r="BC32" s="33">
        <f>AW32/2</f>
        <v>0</v>
      </c>
      <c r="BD32" s="26">
        <f>(AX32*3)+(AY32*5)+(AZ32*5)+(BA32*20)</f>
        <v>5</v>
      </c>
      <c r="BE32" s="94">
        <f>BB32+BC32+BD32</f>
        <v>44.75</v>
      </c>
      <c r="BF32" s="92"/>
      <c r="BG32" s="85"/>
      <c r="BH32" s="39"/>
      <c r="BI32" s="39"/>
      <c r="BJ32" s="39"/>
      <c r="BK32" s="39"/>
      <c r="BL32" s="40"/>
      <c r="BM32" s="63">
        <f>BF32+BG32</f>
        <v>0</v>
      </c>
      <c r="BN32" s="53">
        <f>BH32/2</f>
        <v>0</v>
      </c>
      <c r="BO32" s="52">
        <f>(BI32*3)+(BJ32*5)+(BK32*5)+(BL32*20)</f>
        <v>0</v>
      </c>
      <c r="BP32" s="51">
        <f>BM32+BN32+BO32</f>
        <v>0</v>
      </c>
      <c r="BQ32" s="42">
        <v>33.76</v>
      </c>
      <c r="BR32" s="38"/>
      <c r="BS32" s="38"/>
      <c r="BT32" s="39">
        <v>0</v>
      </c>
      <c r="BU32" s="39">
        <v>1</v>
      </c>
      <c r="BV32" s="39">
        <v>0</v>
      </c>
      <c r="BW32" s="39">
        <v>0</v>
      </c>
      <c r="BX32" s="40">
        <v>0</v>
      </c>
      <c r="BY32" s="34">
        <f>BQ32+BR32+BS32</f>
        <v>33.76</v>
      </c>
      <c r="BZ32" s="33">
        <f>BT32/2</f>
        <v>0</v>
      </c>
      <c r="CA32" s="43">
        <f>(BU32*3)+(BV32*5)+(BW32*5)+(BX32*20)</f>
        <v>3</v>
      </c>
      <c r="CB32" s="56">
        <f>BY32+BZ32+CA32</f>
        <v>36.76</v>
      </c>
      <c r="CC32" s="1"/>
      <c r="CD32" s="1"/>
      <c r="CE32" s="2"/>
      <c r="CF32" s="2"/>
      <c r="CG32" s="2"/>
      <c r="CH32" s="2"/>
      <c r="CI32" s="2"/>
      <c r="CJ32" s="7">
        <f>CC32+CD32</f>
        <v>0</v>
      </c>
      <c r="CK32" s="14">
        <f>CE32/2</f>
        <v>0</v>
      </c>
      <c r="CL32" s="6">
        <f>(CF32*3)+(CG32*5)+(CH32*5)+(CI32*20)</f>
        <v>0</v>
      </c>
      <c r="CM32" s="15">
        <f>CJ32+CK32+CL32</f>
        <v>0</v>
      </c>
      <c r="CN32" s="16"/>
      <c r="CO32" s="1"/>
      <c r="CP32" s="2"/>
      <c r="CQ32" s="2"/>
      <c r="CR32" s="2"/>
      <c r="CS32" s="2"/>
      <c r="CT32" s="2"/>
      <c r="CU32" s="7">
        <f>CN32+CO32</f>
        <v>0</v>
      </c>
      <c r="CV32" s="14">
        <f>CP32/2</f>
        <v>0</v>
      </c>
      <c r="CW32" s="6">
        <f>(CQ32*3)+(CR32*5)+(CS32*5)+(CT32*20)</f>
        <v>0</v>
      </c>
      <c r="CX32" s="15">
        <f>CU32+CV32+CW32</f>
        <v>0</v>
      </c>
      <c r="CY32" s="16"/>
      <c r="CZ32" s="1"/>
      <c r="DA32" s="2"/>
      <c r="DB32" s="2"/>
      <c r="DC32" s="2"/>
      <c r="DD32" s="2"/>
      <c r="DE32" s="2"/>
      <c r="DF32" s="7">
        <f>CY32+CZ32</f>
        <v>0</v>
      </c>
      <c r="DG32" s="14">
        <f>DA32/2</f>
        <v>0</v>
      </c>
      <c r="DH32" s="6">
        <f>(DB32*3)+(DC32*5)+(DD32*5)+(DE32*20)</f>
        <v>0</v>
      </c>
      <c r="DI32" s="15">
        <f>DF32+DG32+DH32</f>
        <v>0</v>
      </c>
      <c r="DJ32" s="16"/>
      <c r="DK32" s="1"/>
      <c r="DL32" s="2"/>
      <c r="DM32" s="2"/>
      <c r="DN32" s="2"/>
      <c r="DO32" s="2"/>
      <c r="DP32" s="2"/>
      <c r="DQ32" s="7">
        <f>DJ32+DK32</f>
        <v>0</v>
      </c>
      <c r="DR32" s="14">
        <f>DL32/2</f>
        <v>0</v>
      </c>
      <c r="DS32" s="6">
        <f>(DM32*3)+(DN32*5)+(DO32*5)+(DP32*20)</f>
        <v>0</v>
      </c>
      <c r="DT32" s="15">
        <f>DQ32+DR32+DS32</f>
        <v>0</v>
      </c>
      <c r="DU32" s="16"/>
      <c r="DV32" s="1"/>
      <c r="DW32" s="2"/>
      <c r="DX32" s="2"/>
      <c r="DY32" s="2"/>
      <c r="DZ32" s="2"/>
      <c r="EA32" s="2"/>
      <c r="EB32" s="7">
        <f>DU32+DV32</f>
        <v>0</v>
      </c>
      <c r="EC32" s="14">
        <f>DW32/2</f>
        <v>0</v>
      </c>
      <c r="ED32" s="6">
        <f>(DX32*3)+(DY32*5)+(DZ32*5)+(EA32*20)</f>
        <v>0</v>
      </c>
      <c r="EE32" s="15">
        <f>EB32+EC32+ED32</f>
        <v>0</v>
      </c>
      <c r="EF32" s="16"/>
      <c r="EG32" s="1"/>
      <c r="EH32" s="2"/>
      <c r="EI32" s="2"/>
      <c r="EJ32" s="2"/>
      <c r="EK32" s="2"/>
      <c r="EL32" s="2"/>
      <c r="EM32" s="7">
        <f>EF32+EG32</f>
        <v>0</v>
      </c>
      <c r="EN32" s="14">
        <f>EH32/2</f>
        <v>0</v>
      </c>
      <c r="EO32" s="6">
        <f>(EI32*3)+(EJ32*5)+(EK32*5)+(EL32*20)</f>
        <v>0</v>
      </c>
      <c r="EP32" s="15">
        <f>EM32+EN32+EO32</f>
        <v>0</v>
      </c>
      <c r="EQ32" s="16"/>
      <c r="ER32" s="1"/>
      <c r="ES32" s="2"/>
      <c r="ET32" s="2"/>
      <c r="EU32" s="2"/>
      <c r="EV32" s="2"/>
      <c r="EW32" s="2"/>
      <c r="EX32" s="7">
        <f>EQ32+ER32</f>
        <v>0</v>
      </c>
      <c r="EY32" s="14">
        <f>ES32/2</f>
        <v>0</v>
      </c>
      <c r="EZ32" s="6">
        <f>(ET32*3)+(EU32*5)+(EV32*5)+(EW32*20)</f>
        <v>0</v>
      </c>
      <c r="FA32" s="15">
        <f>EX32+EY32+EZ32</f>
        <v>0</v>
      </c>
      <c r="FB32" s="16"/>
      <c r="FC32" s="1"/>
      <c r="FD32" s="2"/>
      <c r="FE32" s="2"/>
      <c r="FF32" s="2"/>
      <c r="FG32" s="2"/>
      <c r="FH32" s="2"/>
      <c r="FI32" s="7">
        <f>FB32+FC32</f>
        <v>0</v>
      </c>
      <c r="FJ32" s="14">
        <f>FD32/2</f>
        <v>0</v>
      </c>
      <c r="FK32" s="6">
        <f>(FE32*3)+(FF32*5)+(FG32*5)+(FH32*20)</f>
        <v>0</v>
      </c>
      <c r="FL32" s="15">
        <f>FI32+FJ32+FK32</f>
        <v>0</v>
      </c>
      <c r="FM32" s="16"/>
      <c r="FN32" s="1"/>
      <c r="FO32" s="2"/>
      <c r="FP32" s="2"/>
      <c r="FQ32" s="2"/>
      <c r="FR32" s="2"/>
      <c r="FS32" s="2"/>
      <c r="FT32" s="7">
        <f>FM32+FN32</f>
        <v>0</v>
      </c>
      <c r="FU32" s="14">
        <f>FO32/2</f>
        <v>0</v>
      </c>
      <c r="FV32" s="6">
        <f>(FP32*3)+(FQ32*5)+(FR32*5)+(FS32*20)</f>
        <v>0</v>
      </c>
      <c r="FW32" s="15">
        <f>FT32+FU32+FV32</f>
        <v>0</v>
      </c>
      <c r="FX32" s="16"/>
      <c r="FY32" s="1"/>
      <c r="FZ32" s="2"/>
      <c r="GA32" s="2"/>
      <c r="GB32" s="2"/>
      <c r="GC32" s="2"/>
      <c r="GD32" s="2"/>
      <c r="GE32" s="7">
        <f>FX32+FY32</f>
        <v>0</v>
      </c>
      <c r="GF32" s="14">
        <f>FZ32/2</f>
        <v>0</v>
      </c>
      <c r="GG32" s="6">
        <f>(GA32*3)+(GB32*5)+(GC32*5)+(GD32*20)</f>
        <v>0</v>
      </c>
      <c r="GH32" s="15">
        <f>GE32+GF32+GG32</f>
        <v>0</v>
      </c>
      <c r="GI32" s="16"/>
      <c r="GJ32" s="1"/>
      <c r="GK32" s="2"/>
      <c r="GL32" s="2"/>
      <c r="GM32" s="2"/>
      <c r="GN32" s="2"/>
      <c r="GO32" s="2"/>
      <c r="GP32" s="7">
        <f>GI32+GJ32</f>
        <v>0</v>
      </c>
      <c r="GQ32" s="14">
        <f>GK32/2</f>
        <v>0</v>
      </c>
      <c r="GR32" s="6">
        <f>(GL32*3)+(GM32*5)+(GN32*5)+(GO32*20)</f>
        <v>0</v>
      </c>
      <c r="GS32" s="15">
        <f>GP32+GQ32+GR32</f>
        <v>0</v>
      </c>
      <c r="GT32" s="16"/>
      <c r="GU32" s="1"/>
      <c r="GV32" s="2"/>
      <c r="GW32" s="2"/>
      <c r="GX32" s="2"/>
      <c r="GY32" s="2"/>
      <c r="GZ32" s="2"/>
      <c r="HA32" s="7">
        <f>GT32+GU32</f>
        <v>0</v>
      </c>
      <c r="HB32" s="14">
        <f>GV32/2</f>
        <v>0</v>
      </c>
      <c r="HC32" s="6">
        <f>(GW32*3)+(GX32*5)+(GY32*5)+(GZ32*20)</f>
        <v>0</v>
      </c>
      <c r="HD32" s="15">
        <f>HA32+HB32+HC32</f>
        <v>0</v>
      </c>
      <c r="HE32" s="16"/>
      <c r="HF32" s="1"/>
      <c r="HG32" s="2"/>
      <c r="HH32" s="2"/>
      <c r="HI32" s="2"/>
      <c r="HJ32" s="2"/>
      <c r="HK32" s="2"/>
      <c r="HL32" s="7">
        <f>HE32+HF32</f>
        <v>0</v>
      </c>
      <c r="HM32" s="14">
        <f>HG32/2</f>
        <v>0</v>
      </c>
      <c r="HN32" s="6">
        <f>(HH32*3)+(HI32*5)+(HJ32*5)+(HK32*20)</f>
        <v>0</v>
      </c>
      <c r="HO32" s="15">
        <f>HL32+HM32+HN32</f>
        <v>0</v>
      </c>
      <c r="HP32" s="16"/>
      <c r="HQ32" s="1"/>
      <c r="HR32" s="2"/>
      <c r="HS32" s="2"/>
      <c r="HT32" s="2"/>
      <c r="HU32" s="2"/>
      <c r="HV32" s="2"/>
      <c r="HW32" s="7">
        <f>HP32+HQ32</f>
        <v>0</v>
      </c>
      <c r="HX32" s="14">
        <f>HR32/2</f>
        <v>0</v>
      </c>
      <c r="HY32" s="6">
        <f>(HS32*3)+(HT32*5)+(HU32*5)+(HV32*20)</f>
        <v>0</v>
      </c>
      <c r="HZ32" s="15">
        <f>HW32+HX32+HY32</f>
        <v>0</v>
      </c>
      <c r="IA32" s="16"/>
      <c r="IB32" s="1"/>
      <c r="IC32" s="2"/>
      <c r="ID32" s="2"/>
      <c r="IE32" s="2"/>
      <c r="IF32" s="2"/>
      <c r="IG32" s="2"/>
      <c r="IH32" s="7">
        <f>IA32+IB32</f>
        <v>0</v>
      </c>
      <c r="II32" s="14">
        <f>IC32/2</f>
        <v>0</v>
      </c>
      <c r="IJ32" s="6">
        <f>(ID32*3)+(IE32*5)+(IF32*5)+(IG32*20)</f>
        <v>0</v>
      </c>
      <c r="IK32" s="58">
        <f>IH32+II32+IJ32</f>
        <v>0</v>
      </c>
      <c r="IL32" s="59"/>
    </row>
    <row r="33" spans="1:246" ht="12.75">
      <c r="A33" s="31">
        <v>10</v>
      </c>
      <c r="B33" s="29" t="s">
        <v>97</v>
      </c>
      <c r="C33" s="29"/>
      <c r="D33" s="30"/>
      <c r="E33" s="30"/>
      <c r="F33" s="30" t="s">
        <v>18</v>
      </c>
      <c r="G33" s="90" t="s">
        <v>24</v>
      </c>
      <c r="H33" s="28">
        <f>IF(AND(OR($H$2="Y",$I$2="Y"),J33&lt;5,K33&lt;5),IF(AND(J33=J32,K33=K32),H32+1,1),"")</f>
      </c>
      <c r="I33" s="24" t="e">
        <f>IF(AND($I$2="Y",K33&gt;0,OR(AND(H33=1,#REF!=10),AND(H33=2,H54=20),AND(H33=3,H63=30),AND(H33=4,H72=40),AND(H33=5,H80=50),AND(H33=6,H89=60),AND(H33=7,H98=70),AND(H33=8,H107=80),AND(H33=9,H116=90),AND(H33=10,H125=100))),VLOOKUP(K33-1,SortLookup!$A$13:$B$16,2,FALSE),"")</f>
        <v>#REF!</v>
      </c>
      <c r="J33" s="45">
        <f>IF(ISNA(VLOOKUP(F33,SortLookup!$A$1:$B$5,2,FALSE))," ",VLOOKUP(F33,SortLookup!$A$1:$B$5,2,FALSE))</f>
        <v>1</v>
      </c>
      <c r="K33" s="25">
        <f>IF(ISNA(VLOOKUP(G33,SortLookup!$A$7:$B$11,2,FALSE))," ",VLOOKUP(G33,SortLookup!$A$7:$B$11,2,FALSE))</f>
        <v>3</v>
      </c>
      <c r="L33" s="123">
        <f>M33+N33+O33</f>
        <v>167.23</v>
      </c>
      <c r="M33" s="125">
        <f>AC33+AP33+BB33+BM33+BY33+CJ33+CU33+DF33+DQ33+EB33+EM33+EX33+FI33+FT33+GE33+GP33+HA33+HL33+HW33+IH33</f>
        <v>139.23</v>
      </c>
      <c r="N33" s="52">
        <f>AE33+AR33+BD33+BO33+CA33+CL33+CW33+DH33+DS33+ED33+EO33+EZ33+FK33+FV33+GG33+GR33+HC33+HN33+HY33+IJ33</f>
        <v>15</v>
      </c>
      <c r="O33" s="53">
        <f>P33/2</f>
        <v>13</v>
      </c>
      <c r="P33" s="126">
        <f>X33+AK33+AW33+BH33+BT33+CE33+CP33+DA33+DL33+DW33+EH33+ES33+FD33+FO33+FZ33+GK33+GV33+HG33+HR33+IC33</f>
        <v>26</v>
      </c>
      <c r="Q33" s="135">
        <v>5.7</v>
      </c>
      <c r="R33" s="38">
        <v>4.25</v>
      </c>
      <c r="S33" s="38">
        <v>8.27</v>
      </c>
      <c r="T33" s="38">
        <v>5.56</v>
      </c>
      <c r="U33" s="38"/>
      <c r="V33" s="38"/>
      <c r="W33" s="38"/>
      <c r="X33" s="39">
        <v>12</v>
      </c>
      <c r="Y33" s="39">
        <v>0</v>
      </c>
      <c r="Z33" s="39">
        <v>0</v>
      </c>
      <c r="AA33" s="39">
        <v>0</v>
      </c>
      <c r="AB33" s="97">
        <v>0</v>
      </c>
      <c r="AC33" s="34">
        <f>Q33+R33+S33+T33+U33+V33+W33</f>
        <v>23.78</v>
      </c>
      <c r="AD33" s="33">
        <f>X33/2</f>
        <v>6</v>
      </c>
      <c r="AE33" s="26">
        <f>(Y33*3)+(Z33*5)+(AA33*5)+(AB33*20)</f>
        <v>0</v>
      </c>
      <c r="AF33" s="94">
        <f>AC33+AD33+AE33</f>
        <v>29.78</v>
      </c>
      <c r="AG33" s="135">
        <v>29.71</v>
      </c>
      <c r="AH33" s="38"/>
      <c r="AI33" s="38"/>
      <c r="AJ33" s="38"/>
      <c r="AK33" s="39">
        <v>0</v>
      </c>
      <c r="AL33" s="39">
        <v>0</v>
      </c>
      <c r="AM33" s="39">
        <v>0</v>
      </c>
      <c r="AN33" s="39">
        <v>0</v>
      </c>
      <c r="AO33" s="40">
        <v>0</v>
      </c>
      <c r="AP33" s="34">
        <f>AG33+AH33+AI33+AJ33</f>
        <v>29.71</v>
      </c>
      <c r="AQ33" s="33">
        <f>AK33/2</f>
        <v>0</v>
      </c>
      <c r="AR33" s="26">
        <f>(AL33*3)+(AM33*5)+(AN33*5)+(AO33*20)</f>
        <v>0</v>
      </c>
      <c r="AS33" s="94">
        <f>AP33+AQ33+AR33</f>
        <v>29.71</v>
      </c>
      <c r="AT33" s="135">
        <v>38</v>
      </c>
      <c r="AU33" s="38"/>
      <c r="AV33" s="38"/>
      <c r="AW33" s="39">
        <v>0</v>
      </c>
      <c r="AX33" s="39">
        <v>0</v>
      </c>
      <c r="AY33" s="39">
        <v>0</v>
      </c>
      <c r="AZ33" s="39">
        <v>0</v>
      </c>
      <c r="BA33" s="40">
        <v>0</v>
      </c>
      <c r="BB33" s="34">
        <f>AT33+AU33+AV33</f>
        <v>38</v>
      </c>
      <c r="BC33" s="33">
        <f>AW33/2</f>
        <v>0</v>
      </c>
      <c r="BD33" s="26">
        <f>(AX33*3)+(AY33*5)+(AZ33*5)+(BA33*20)</f>
        <v>0</v>
      </c>
      <c r="BE33" s="94">
        <f>BB33+BC33+BD33</f>
        <v>38</v>
      </c>
      <c r="BF33" s="92"/>
      <c r="BG33" s="85"/>
      <c r="BH33" s="39"/>
      <c r="BI33" s="39"/>
      <c r="BJ33" s="39"/>
      <c r="BK33" s="39"/>
      <c r="BL33" s="40"/>
      <c r="BM33" s="63">
        <f>BF33+BG33</f>
        <v>0</v>
      </c>
      <c r="BN33" s="53">
        <f>BH33/2</f>
        <v>0</v>
      </c>
      <c r="BO33" s="52">
        <f>(BI33*3)+(BJ33*5)+(BK33*5)+(BL33*20)</f>
        <v>0</v>
      </c>
      <c r="BP33" s="51">
        <f>BM33+BN33+BO33</f>
        <v>0</v>
      </c>
      <c r="BQ33" s="42">
        <v>47.74</v>
      </c>
      <c r="BR33" s="38"/>
      <c r="BS33" s="38"/>
      <c r="BT33" s="39">
        <v>14</v>
      </c>
      <c r="BU33" s="39">
        <v>0</v>
      </c>
      <c r="BV33" s="39">
        <v>3</v>
      </c>
      <c r="BW33" s="39">
        <v>0</v>
      </c>
      <c r="BX33" s="40">
        <v>0</v>
      </c>
      <c r="BY33" s="34">
        <f>BQ33+BR33+BS33</f>
        <v>47.74</v>
      </c>
      <c r="BZ33" s="33">
        <f>BT33/2</f>
        <v>7</v>
      </c>
      <c r="CA33" s="43">
        <f>(BU33*3)+(BV33*5)+(BW33*5)+(BX33*20)</f>
        <v>15</v>
      </c>
      <c r="CB33" s="56">
        <f>BY33+BZ33+CA33</f>
        <v>69.74</v>
      </c>
      <c r="CC33" s="1"/>
      <c r="CD33" s="1"/>
      <c r="CE33" s="2"/>
      <c r="CF33" s="2"/>
      <c r="CG33" s="2"/>
      <c r="CH33" s="2"/>
      <c r="CI33" s="2"/>
      <c r="CJ33" s="7">
        <f>CC33+CD33</f>
        <v>0</v>
      </c>
      <c r="CK33" s="14">
        <f>CE33/2</f>
        <v>0</v>
      </c>
      <c r="CL33" s="6">
        <f>(CF33*3)+(CG33*5)+(CH33*5)+(CI33*20)</f>
        <v>0</v>
      </c>
      <c r="CM33" s="15">
        <f>CJ33+CK33+CL33</f>
        <v>0</v>
      </c>
      <c r="CN33" s="16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58">
        <f>IH33+II33+IJ33</f>
        <v>0</v>
      </c>
      <c r="IL33" s="59"/>
    </row>
    <row r="34" spans="1:246" ht="12.75">
      <c r="A34" s="31">
        <v>11</v>
      </c>
      <c r="B34" s="29" t="s">
        <v>103</v>
      </c>
      <c r="C34" s="29"/>
      <c r="D34" s="30"/>
      <c r="E34" s="30"/>
      <c r="F34" s="30" t="s">
        <v>18</v>
      </c>
      <c r="G34" s="90" t="s">
        <v>25</v>
      </c>
      <c r="H34" s="28">
        <f>IF(AND(OR($H$2="Y",$I$2="Y"),J34&lt;5,K34&lt;5),IF(AND(J34=J33,K34=K33),H33+1,1),"")</f>
      </c>
      <c r="I34" s="24" t="e">
        <f>IF(AND($I$2="Y",K34&gt;0,OR(AND(H34=1,#REF!=10),AND(H34=2,H48=20),AND(H34=3,H57=30),AND(H34=4,#REF!=40),AND(H34=5,H65=50),AND(H34=6,#REF!=60),AND(H34=7,H87=70),AND(H34=8,H96=80),AND(H34=9,H105=90),AND(H34=10,H114=100))),VLOOKUP(K34-1,SortLookup!$A$13:$B$16,2,FALSE),"")</f>
        <v>#REF!</v>
      </c>
      <c r="J34" s="45">
        <f>IF(ISNA(VLOOKUP(F34,SortLookup!$A$1:$B$5,2,FALSE))," ",VLOOKUP(F34,SortLookup!$A$1:$B$5,2,FALSE))</f>
        <v>1</v>
      </c>
      <c r="K34" s="25">
        <f>IF(ISNA(VLOOKUP(G34,SortLookup!$A$7:$B$11,2,FALSE))," ",VLOOKUP(G34,SortLookup!$A$7:$B$11,2,FALSE))</f>
        <v>4</v>
      </c>
      <c r="L34" s="123">
        <f>M34+N34+O34</f>
        <v>170.6</v>
      </c>
      <c r="M34" s="125">
        <f>AC34+AP34+BB34+BM34+BY34+CJ34+CU34+DF34+DQ34+EB34+EM34+EX34+FI34+FT34+GE34+GP34+HA34+HL34+HW34+IH34</f>
        <v>132.6</v>
      </c>
      <c r="N34" s="52">
        <f>AE34+AR34+BD34+BO34+CA34+CL34+CW34+DH34+DS34+ED34+EO34+EZ34+FK34+FV34+GG34+GR34+HC34+HN34+HY34+IJ34</f>
        <v>20</v>
      </c>
      <c r="O34" s="53">
        <f>P34/2</f>
        <v>18</v>
      </c>
      <c r="P34" s="126">
        <f>X34+AK34+AW34+BH34+BT34+CE34+CP34+DA34+DL34+DW34+EH34+ES34+FD34+FO34+FZ34+GK34+GV34+HG34+HR34+IC34</f>
        <v>36</v>
      </c>
      <c r="Q34" s="135">
        <v>5.28</v>
      </c>
      <c r="R34" s="38">
        <v>4.13</v>
      </c>
      <c r="S34" s="38">
        <v>10.01</v>
      </c>
      <c r="T34" s="38">
        <v>7.32</v>
      </c>
      <c r="U34" s="38"/>
      <c r="V34" s="38"/>
      <c r="W34" s="38"/>
      <c r="X34" s="39">
        <v>14</v>
      </c>
      <c r="Y34" s="39">
        <v>0</v>
      </c>
      <c r="Z34" s="39">
        <v>0</v>
      </c>
      <c r="AA34" s="39">
        <v>0</v>
      </c>
      <c r="AB34" s="97">
        <v>0</v>
      </c>
      <c r="AC34" s="34">
        <f>Q34+R34+S34+T34+U34+V34+W34</f>
        <v>26.74</v>
      </c>
      <c r="AD34" s="33">
        <f>X34/2</f>
        <v>7</v>
      </c>
      <c r="AE34" s="26">
        <f>(Y34*3)+(Z34*5)+(AA34*5)+(AB34*20)</f>
        <v>0</v>
      </c>
      <c r="AF34" s="94">
        <f>AC34+AD34+AE34</f>
        <v>33.74</v>
      </c>
      <c r="AG34" s="135">
        <v>33.16</v>
      </c>
      <c r="AH34" s="38"/>
      <c r="AI34" s="38"/>
      <c r="AJ34" s="38"/>
      <c r="AK34" s="39">
        <v>2</v>
      </c>
      <c r="AL34" s="39">
        <v>0</v>
      </c>
      <c r="AM34" s="39">
        <v>0</v>
      </c>
      <c r="AN34" s="39">
        <v>0</v>
      </c>
      <c r="AO34" s="40">
        <v>0</v>
      </c>
      <c r="AP34" s="34">
        <f>AG34+AH34+AI34+AJ34</f>
        <v>33.16</v>
      </c>
      <c r="AQ34" s="33">
        <f>AK34/2</f>
        <v>1</v>
      </c>
      <c r="AR34" s="26">
        <f>(AL34*3)+(AM34*5)+(AN34*5)+(AO34*20)</f>
        <v>0</v>
      </c>
      <c r="AS34" s="94">
        <f>AP34+AQ34+AR34</f>
        <v>34.16</v>
      </c>
      <c r="AT34" s="135">
        <v>29.14</v>
      </c>
      <c r="AU34" s="38"/>
      <c r="AV34" s="38"/>
      <c r="AW34" s="39">
        <v>0</v>
      </c>
      <c r="AX34" s="39">
        <v>0</v>
      </c>
      <c r="AY34" s="39">
        <v>0</v>
      </c>
      <c r="AZ34" s="39">
        <v>0</v>
      </c>
      <c r="BA34" s="40">
        <v>0</v>
      </c>
      <c r="BB34" s="34">
        <f>AT34+AU34+AV34</f>
        <v>29.14</v>
      </c>
      <c r="BC34" s="33">
        <f>AW34/2</f>
        <v>0</v>
      </c>
      <c r="BD34" s="26">
        <f>(AX34*3)+(AY34*5)+(AZ34*5)+(BA34*20)</f>
        <v>0</v>
      </c>
      <c r="BE34" s="94">
        <f>BB34+BC34+BD34</f>
        <v>29.14</v>
      </c>
      <c r="BF34" s="92"/>
      <c r="BG34" s="85"/>
      <c r="BH34" s="39"/>
      <c r="BI34" s="39"/>
      <c r="BJ34" s="39"/>
      <c r="BK34" s="39"/>
      <c r="BL34" s="40"/>
      <c r="BM34" s="63">
        <f>BF34+BG34</f>
        <v>0</v>
      </c>
      <c r="BN34" s="53">
        <f>BH34/2</f>
        <v>0</v>
      </c>
      <c r="BO34" s="52">
        <f>(BI34*3)+(BJ34*5)+(BK34*5)+(BL34*20)</f>
        <v>0</v>
      </c>
      <c r="BP34" s="51">
        <f>BM34+BN34+BO34</f>
        <v>0</v>
      </c>
      <c r="BQ34" s="42">
        <v>43.56</v>
      </c>
      <c r="BR34" s="38"/>
      <c r="BS34" s="38"/>
      <c r="BT34" s="39">
        <v>20</v>
      </c>
      <c r="BU34" s="39">
        <v>0</v>
      </c>
      <c r="BV34" s="39">
        <v>4</v>
      </c>
      <c r="BW34" s="39">
        <v>0</v>
      </c>
      <c r="BX34" s="40">
        <v>0</v>
      </c>
      <c r="BY34" s="34">
        <f>BQ34+BR34+BS34</f>
        <v>43.56</v>
      </c>
      <c r="BZ34" s="33">
        <f>BT34/2</f>
        <v>10</v>
      </c>
      <c r="CA34" s="43">
        <f>(BU34*3)+(BV34*5)+(BW34*5)+(BX34*20)</f>
        <v>20</v>
      </c>
      <c r="CB34" s="56">
        <f>BY34+BZ34+CA34</f>
        <v>73.56</v>
      </c>
      <c r="CC34" s="1"/>
      <c r="CD34" s="1"/>
      <c r="CE34" s="2"/>
      <c r="CF34" s="2"/>
      <c r="CG34" s="2"/>
      <c r="CH34" s="2"/>
      <c r="CI34" s="2"/>
      <c r="CJ34" s="7">
        <f>CC34+CD34</f>
        <v>0</v>
      </c>
      <c r="CK34" s="14">
        <f>CE34/2</f>
        <v>0</v>
      </c>
      <c r="CL34" s="6">
        <f>(CF34*3)+(CG34*5)+(CH34*5)+(CI34*20)</f>
        <v>0</v>
      </c>
      <c r="CM34" s="15">
        <f>CJ34+CK34+CL34</f>
        <v>0</v>
      </c>
      <c r="CN34" s="16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58">
        <f>IH34+II34+IJ34</f>
        <v>0</v>
      </c>
      <c r="IL34" s="59"/>
    </row>
    <row r="35" spans="1:246" ht="12.75">
      <c r="A35" s="31">
        <v>12</v>
      </c>
      <c r="B35" s="29" t="s">
        <v>127</v>
      </c>
      <c r="C35" s="29"/>
      <c r="D35" s="30"/>
      <c r="E35" s="30"/>
      <c r="F35" s="30" t="s">
        <v>18</v>
      </c>
      <c r="G35" s="90" t="s">
        <v>24</v>
      </c>
      <c r="H35" s="28">
        <f>IF(AND(OR($H$2="Y",$I$2="Y"),J35&lt;5,K35&lt;5),IF(AND(J35=J34,K35=K34),H34+1,1),"")</f>
      </c>
      <c r="I35" s="24" t="e">
        <f>IF(AND($I$2="Y",K35&gt;0,OR(AND(H35=1,#REF!=10),AND(H35=2,H52=20),AND(H35=3,H56=30),AND(H35=4,H65=40),AND(H35=5,H70=50),AND(H35=6,H79=60),AND(H35=7,H88=70),AND(H35=8,#REF!=80),AND(H35=9,H97=90),AND(H35=10,H110=100))),VLOOKUP(K35-1,SortLookup!$A$13:$B$16,2,FALSE),"")</f>
        <v>#REF!</v>
      </c>
      <c r="J35" s="45">
        <f>IF(ISNA(VLOOKUP(F35,SortLookup!$A$1:$B$5,2,FALSE))," ",VLOOKUP(F35,SortLookup!$A$1:$B$5,2,FALSE))</f>
        <v>1</v>
      </c>
      <c r="K35" s="25">
        <f>IF(ISNA(VLOOKUP(G35,SortLookup!$A$7:$B$11,2,FALSE))," ",VLOOKUP(G35,SortLookup!$A$7:$B$11,2,FALSE))</f>
        <v>3</v>
      </c>
      <c r="L35" s="123">
        <f>M35+N35+O35</f>
        <v>179.59</v>
      </c>
      <c r="M35" s="125">
        <f>AC35+AP35+BB35+BM35+BY35+CJ35+CU35+DF35+DQ35+EB35+EM35+EX35+FI35+FT35+GE35+GP35+HA35+HL35+HW35+IH35</f>
        <v>164.09</v>
      </c>
      <c r="N35" s="52">
        <f>AE35+AR35+BD35+BO35+CA35+CL35+CW35+DH35+DS35+ED35+EO35+EZ35+FK35+FV35+GG35+GR35+HC35+HN35+HY35+IJ35</f>
        <v>5</v>
      </c>
      <c r="O35" s="53">
        <f>P35/2</f>
        <v>10.5</v>
      </c>
      <c r="P35" s="126">
        <f>X35+AK35+AW35+BH35+BT35+CE35+CP35+DA35+DL35+DW35+EH35+ES35+FD35+FO35+FZ35+GK35+GV35+HG35+HR35+IC35</f>
        <v>21</v>
      </c>
      <c r="Q35" s="135">
        <v>5.3</v>
      </c>
      <c r="R35" s="38">
        <v>3.98</v>
      </c>
      <c r="S35" s="38">
        <v>8.44</v>
      </c>
      <c r="T35" s="38">
        <v>5.72</v>
      </c>
      <c r="U35" s="38"/>
      <c r="V35" s="38"/>
      <c r="W35" s="38"/>
      <c r="X35" s="39">
        <v>16</v>
      </c>
      <c r="Y35" s="39">
        <v>0</v>
      </c>
      <c r="Z35" s="39">
        <v>0</v>
      </c>
      <c r="AA35" s="39">
        <v>0</v>
      </c>
      <c r="AB35" s="40">
        <v>0</v>
      </c>
      <c r="AC35" s="34">
        <f>Q35+R35+S35+T35+U35+V35+W35</f>
        <v>23.44</v>
      </c>
      <c r="AD35" s="33">
        <f>X35/2</f>
        <v>8</v>
      </c>
      <c r="AE35" s="26">
        <f>(Y35*3)+(Z35*5)+(AA35*5)+(AB35*20)</f>
        <v>0</v>
      </c>
      <c r="AF35" s="94">
        <f>AC35+AD35+AE35</f>
        <v>31.44</v>
      </c>
      <c r="AG35" s="135">
        <v>35.46</v>
      </c>
      <c r="AH35" s="38"/>
      <c r="AI35" s="38"/>
      <c r="AJ35" s="38"/>
      <c r="AK35" s="39">
        <v>0</v>
      </c>
      <c r="AL35" s="39">
        <v>0</v>
      </c>
      <c r="AM35" s="39">
        <v>0</v>
      </c>
      <c r="AN35" s="39">
        <v>0</v>
      </c>
      <c r="AO35" s="40">
        <v>0</v>
      </c>
      <c r="AP35" s="34">
        <f>AG35+AH35+AI35+AJ35</f>
        <v>35.46</v>
      </c>
      <c r="AQ35" s="33">
        <f>AK35/2</f>
        <v>0</v>
      </c>
      <c r="AR35" s="26">
        <f>(AL35*3)+(AM35*5)+(AN35*5)+(AO35*20)</f>
        <v>0</v>
      </c>
      <c r="AS35" s="94">
        <f>AP35+AQ35+AR35</f>
        <v>35.46</v>
      </c>
      <c r="AT35" s="135">
        <v>47.6</v>
      </c>
      <c r="AU35" s="38"/>
      <c r="AV35" s="38"/>
      <c r="AW35" s="39">
        <v>0</v>
      </c>
      <c r="AX35" s="39">
        <v>0</v>
      </c>
      <c r="AY35" s="39">
        <v>0</v>
      </c>
      <c r="AZ35" s="39">
        <v>0</v>
      </c>
      <c r="BA35" s="40">
        <v>0</v>
      </c>
      <c r="BB35" s="34">
        <f>AT35+AU35+AV35</f>
        <v>47.6</v>
      </c>
      <c r="BC35" s="33">
        <f>AW35/2</f>
        <v>0</v>
      </c>
      <c r="BD35" s="26">
        <f>(AX35*3)+(AY35*5)+(AZ35*5)+(BA35*20)</f>
        <v>0</v>
      </c>
      <c r="BE35" s="94">
        <f>BB35+BC35+BD35</f>
        <v>47.6</v>
      </c>
      <c r="BF35" s="92"/>
      <c r="BG35" s="85"/>
      <c r="BH35" s="39"/>
      <c r="BI35" s="39"/>
      <c r="BJ35" s="39"/>
      <c r="BK35" s="39"/>
      <c r="BL35" s="40"/>
      <c r="BM35" s="63">
        <f>BF35+BG35</f>
        <v>0</v>
      </c>
      <c r="BN35" s="53">
        <f>BH35/2</f>
        <v>0</v>
      </c>
      <c r="BO35" s="52">
        <f>(BI35*3)+(BJ35*5)+(BK35*5)+(BL35*20)</f>
        <v>0</v>
      </c>
      <c r="BP35" s="51">
        <f>BM35+BN35+BO35</f>
        <v>0</v>
      </c>
      <c r="BQ35" s="42">
        <v>57.59</v>
      </c>
      <c r="BR35" s="38"/>
      <c r="BS35" s="38"/>
      <c r="BT35" s="39">
        <v>5</v>
      </c>
      <c r="BU35" s="39">
        <v>0</v>
      </c>
      <c r="BV35" s="39">
        <v>1</v>
      </c>
      <c r="BW35" s="39">
        <v>0</v>
      </c>
      <c r="BX35" s="40">
        <v>0</v>
      </c>
      <c r="BY35" s="34">
        <f>BQ35+BR35+BS35</f>
        <v>57.59</v>
      </c>
      <c r="BZ35" s="33">
        <f>BT35/2</f>
        <v>2.5</v>
      </c>
      <c r="CA35" s="43">
        <f>(BU35*3)+(BV35*5)+(BW35*5)+(BX35*20)</f>
        <v>5</v>
      </c>
      <c r="CB35" s="56">
        <f>BY35+BZ35+CA35</f>
        <v>65.09</v>
      </c>
      <c r="CC35" s="1"/>
      <c r="CD35" s="1"/>
      <c r="CE35" s="2"/>
      <c r="CF35" s="2"/>
      <c r="CG35" s="2"/>
      <c r="CH35" s="2"/>
      <c r="CI35" s="2"/>
      <c r="CJ35" s="7">
        <f>CC35+CD35</f>
        <v>0</v>
      </c>
      <c r="CK35" s="14">
        <f>CE35/2</f>
        <v>0</v>
      </c>
      <c r="CL35" s="6">
        <f>(CF35*3)+(CG35*5)+(CH35*5)+(CI35*20)</f>
        <v>0</v>
      </c>
      <c r="CM35" s="15">
        <f>CJ35+CK35+CL35</f>
        <v>0</v>
      </c>
      <c r="CN35" s="16"/>
      <c r="CO35" s="1"/>
      <c r="CP35" s="2"/>
      <c r="CQ35" s="2"/>
      <c r="CR35" s="2"/>
      <c r="CS35" s="2"/>
      <c r="CT35" s="2"/>
      <c r="CU35" s="7">
        <f>CN35+CO35</f>
        <v>0</v>
      </c>
      <c r="CV35" s="14">
        <f>CP35/2</f>
        <v>0</v>
      </c>
      <c r="CW35" s="6">
        <f>(CQ35*3)+(CR35*5)+(CS35*5)+(CT35*20)</f>
        <v>0</v>
      </c>
      <c r="CX35" s="15">
        <f>CU35+CV35+CW35</f>
        <v>0</v>
      </c>
      <c r="CY35" s="16"/>
      <c r="CZ35" s="1"/>
      <c r="DA35" s="2"/>
      <c r="DB35" s="2"/>
      <c r="DC35" s="2"/>
      <c r="DD35" s="2"/>
      <c r="DE35" s="2"/>
      <c r="DF35" s="7">
        <f>CY35+CZ35</f>
        <v>0</v>
      </c>
      <c r="DG35" s="14">
        <f>DA35/2</f>
        <v>0</v>
      </c>
      <c r="DH35" s="6">
        <f>(DB35*3)+(DC35*5)+(DD35*5)+(DE35*20)</f>
        <v>0</v>
      </c>
      <c r="DI35" s="15">
        <f>DF35+DG35+DH35</f>
        <v>0</v>
      </c>
      <c r="DJ35" s="16"/>
      <c r="DK35" s="1"/>
      <c r="DL35" s="2"/>
      <c r="DM35" s="2"/>
      <c r="DN35" s="2"/>
      <c r="DO35" s="2"/>
      <c r="DP35" s="2"/>
      <c r="DQ35" s="7">
        <f>DJ35+DK35</f>
        <v>0</v>
      </c>
      <c r="DR35" s="14">
        <f>DL35/2</f>
        <v>0</v>
      </c>
      <c r="DS35" s="6">
        <f>(DM35*3)+(DN35*5)+(DO35*5)+(DP35*20)</f>
        <v>0</v>
      </c>
      <c r="DT35" s="15">
        <f>DQ35+DR35+DS35</f>
        <v>0</v>
      </c>
      <c r="DU35" s="16"/>
      <c r="DV35" s="1"/>
      <c r="DW35" s="2"/>
      <c r="DX35" s="2"/>
      <c r="DY35" s="2"/>
      <c r="DZ35" s="2"/>
      <c r="EA35" s="2"/>
      <c r="EB35" s="7">
        <f>DU35+DV35</f>
        <v>0</v>
      </c>
      <c r="EC35" s="14">
        <f>DW35/2</f>
        <v>0</v>
      </c>
      <c r="ED35" s="6">
        <f>(DX35*3)+(DY35*5)+(DZ35*5)+(EA35*20)</f>
        <v>0</v>
      </c>
      <c r="EE35" s="15">
        <f>EB35+EC35+ED35</f>
        <v>0</v>
      </c>
      <c r="EF35" s="16"/>
      <c r="EG35" s="1"/>
      <c r="EH35" s="2"/>
      <c r="EI35" s="2"/>
      <c r="EJ35" s="2"/>
      <c r="EK35" s="2"/>
      <c r="EL35" s="2"/>
      <c r="EM35" s="7">
        <f>EF35+EG35</f>
        <v>0</v>
      </c>
      <c r="EN35" s="14">
        <f>EH35/2</f>
        <v>0</v>
      </c>
      <c r="EO35" s="6">
        <f>(EI35*3)+(EJ35*5)+(EK35*5)+(EL35*20)</f>
        <v>0</v>
      </c>
      <c r="EP35" s="15">
        <f>EM35+EN35+EO35</f>
        <v>0</v>
      </c>
      <c r="EQ35" s="16"/>
      <c r="ER35" s="1"/>
      <c r="ES35" s="2"/>
      <c r="ET35" s="2"/>
      <c r="EU35" s="2"/>
      <c r="EV35" s="2"/>
      <c r="EW35" s="2"/>
      <c r="EX35" s="7">
        <f>EQ35+ER35</f>
        <v>0</v>
      </c>
      <c r="EY35" s="14">
        <f>ES35/2</f>
        <v>0</v>
      </c>
      <c r="EZ35" s="6">
        <f>(ET35*3)+(EU35*5)+(EV35*5)+(EW35*20)</f>
        <v>0</v>
      </c>
      <c r="FA35" s="15">
        <f>EX35+EY35+EZ35</f>
        <v>0</v>
      </c>
      <c r="FB35" s="16"/>
      <c r="FC35" s="1"/>
      <c r="FD35" s="2"/>
      <c r="FE35" s="2"/>
      <c r="FF35" s="2"/>
      <c r="FG35" s="2"/>
      <c r="FH35" s="2"/>
      <c r="FI35" s="7">
        <f>FB35+FC35</f>
        <v>0</v>
      </c>
      <c r="FJ35" s="14">
        <f>FD35/2</f>
        <v>0</v>
      </c>
      <c r="FK35" s="6">
        <f>(FE35*3)+(FF35*5)+(FG35*5)+(FH35*20)</f>
        <v>0</v>
      </c>
      <c r="FL35" s="15">
        <f>FI35+FJ35+FK35</f>
        <v>0</v>
      </c>
      <c r="FM35" s="16"/>
      <c r="FN35" s="1"/>
      <c r="FO35" s="2"/>
      <c r="FP35" s="2"/>
      <c r="FQ35" s="2"/>
      <c r="FR35" s="2"/>
      <c r="FS35" s="2"/>
      <c r="FT35" s="7">
        <f>FM35+FN35</f>
        <v>0</v>
      </c>
      <c r="FU35" s="14">
        <f>FO35/2</f>
        <v>0</v>
      </c>
      <c r="FV35" s="6">
        <f>(FP35*3)+(FQ35*5)+(FR35*5)+(FS35*20)</f>
        <v>0</v>
      </c>
      <c r="FW35" s="15">
        <f>FT35+FU35+FV35</f>
        <v>0</v>
      </c>
      <c r="FX35" s="16"/>
      <c r="FY35" s="1"/>
      <c r="FZ35" s="2"/>
      <c r="GA35" s="2"/>
      <c r="GB35" s="2"/>
      <c r="GC35" s="2"/>
      <c r="GD35" s="2"/>
      <c r="GE35" s="7">
        <f>FX35+FY35</f>
        <v>0</v>
      </c>
      <c r="GF35" s="14">
        <f>FZ35/2</f>
        <v>0</v>
      </c>
      <c r="GG35" s="6">
        <f>(GA35*3)+(GB35*5)+(GC35*5)+(GD35*20)</f>
        <v>0</v>
      </c>
      <c r="GH35" s="15">
        <f>GE35+GF35+GG35</f>
        <v>0</v>
      </c>
      <c r="GI35" s="16"/>
      <c r="GJ35" s="1"/>
      <c r="GK35" s="2"/>
      <c r="GL35" s="2"/>
      <c r="GM35" s="2"/>
      <c r="GN35" s="2"/>
      <c r="GO35" s="2"/>
      <c r="GP35" s="7">
        <f>GI35+GJ35</f>
        <v>0</v>
      </c>
      <c r="GQ35" s="14">
        <f>GK35/2</f>
        <v>0</v>
      </c>
      <c r="GR35" s="6">
        <f>(GL35*3)+(GM35*5)+(GN35*5)+(GO35*20)</f>
        <v>0</v>
      </c>
      <c r="GS35" s="15">
        <f>GP35+GQ35+GR35</f>
        <v>0</v>
      </c>
      <c r="GT35" s="16"/>
      <c r="GU35" s="1"/>
      <c r="GV35" s="2"/>
      <c r="GW35" s="2"/>
      <c r="GX35" s="2"/>
      <c r="GY35" s="2"/>
      <c r="GZ35" s="2"/>
      <c r="HA35" s="7">
        <f>GT35+GU35</f>
        <v>0</v>
      </c>
      <c r="HB35" s="14">
        <f>GV35/2</f>
        <v>0</v>
      </c>
      <c r="HC35" s="6">
        <f>(GW35*3)+(GX35*5)+(GY35*5)+(GZ35*20)</f>
        <v>0</v>
      </c>
      <c r="HD35" s="15">
        <f>HA35+HB35+HC35</f>
        <v>0</v>
      </c>
      <c r="HE35" s="16"/>
      <c r="HF35" s="1"/>
      <c r="HG35" s="2"/>
      <c r="HH35" s="2"/>
      <c r="HI35" s="2"/>
      <c r="HJ35" s="2"/>
      <c r="HK35" s="2"/>
      <c r="HL35" s="7">
        <f>HE35+HF35</f>
        <v>0</v>
      </c>
      <c r="HM35" s="14">
        <f>HG35/2</f>
        <v>0</v>
      </c>
      <c r="HN35" s="6">
        <f>(HH35*3)+(HI35*5)+(HJ35*5)+(HK35*20)</f>
        <v>0</v>
      </c>
      <c r="HO35" s="15">
        <f>HL35+HM35+HN35</f>
        <v>0</v>
      </c>
      <c r="HP35" s="16"/>
      <c r="HQ35" s="1"/>
      <c r="HR35" s="2"/>
      <c r="HS35" s="2"/>
      <c r="HT35" s="2"/>
      <c r="HU35" s="2"/>
      <c r="HV35" s="2"/>
      <c r="HW35" s="7">
        <f>HP35+HQ35</f>
        <v>0</v>
      </c>
      <c r="HX35" s="14">
        <f>HR35/2</f>
        <v>0</v>
      </c>
      <c r="HY35" s="6">
        <f>(HS35*3)+(HT35*5)+(HU35*5)+(HV35*20)</f>
        <v>0</v>
      </c>
      <c r="HZ35" s="15">
        <f>HW35+HX35+HY35</f>
        <v>0</v>
      </c>
      <c r="IA35" s="16"/>
      <c r="IB35" s="1"/>
      <c r="IC35" s="2"/>
      <c r="ID35" s="2"/>
      <c r="IE35" s="2"/>
      <c r="IF35" s="2"/>
      <c r="IG35" s="2"/>
      <c r="IH35" s="7">
        <f>IA35+IB35</f>
        <v>0</v>
      </c>
      <c r="II35" s="14">
        <f>IC35/2</f>
        <v>0</v>
      </c>
      <c r="IJ35" s="6">
        <f>(ID35*3)+(IE35*5)+(IF35*5)+(IG35*20)</f>
        <v>0</v>
      </c>
      <c r="IK35" s="58">
        <f>IH35+II35+IJ35</f>
        <v>0</v>
      </c>
      <c r="IL35" s="59"/>
    </row>
    <row r="36" spans="1:246" ht="12.75">
      <c r="A36" s="31">
        <v>13</v>
      </c>
      <c r="B36" s="29" t="s">
        <v>140</v>
      </c>
      <c r="C36" s="29"/>
      <c r="D36" s="30"/>
      <c r="E36" s="30" t="s">
        <v>139</v>
      </c>
      <c r="F36" s="30" t="s">
        <v>18</v>
      </c>
      <c r="G36" s="90" t="s">
        <v>24</v>
      </c>
      <c r="H36" s="28">
        <f>IF(AND(OR($H$2="Y",$I$2="Y"),J36&lt;5,K36&lt;5),IF(AND(J36=J35,K36=K35),H35+1,1),"")</f>
      </c>
      <c r="I36" s="24" t="e">
        <f>IF(AND($I$2="Y",K36&gt;0,OR(AND(H36=1,#REF!=10),AND(H36=2,#REF!=20),AND(H36=3,H53=30),AND(H36=4,H66=40),AND(H36=5,H74=50),AND(H36=6,H83=60),AND(H36=7,H92=70),AND(H36=8,H101=80),AND(H36=9,H110=90),AND(H36=10,H119=100))),VLOOKUP(K36-1,SortLookup!$A$13:$B$16,2,FALSE),"")</f>
        <v>#REF!</v>
      </c>
      <c r="J36" s="45">
        <f>IF(ISNA(VLOOKUP(F36,SortLookup!$A$1:$B$5,2,FALSE))," ",VLOOKUP(F36,SortLookup!$A$1:$B$5,2,FALSE))</f>
        <v>1</v>
      </c>
      <c r="K36" s="25">
        <f>IF(ISNA(VLOOKUP(G36,SortLookup!$A$7:$B$11,2,FALSE))," ",VLOOKUP(G36,SortLookup!$A$7:$B$11,2,FALSE))</f>
        <v>3</v>
      </c>
      <c r="L36" s="123">
        <f>M36+N36+O36</f>
        <v>180.56</v>
      </c>
      <c r="M36" s="125">
        <f>AC36+AP36+BB36+BM36+BY36+CJ36+CU36+DF36+DQ36+EB36+EM36+EX36+FI36+FT36+GE36+GP36+HA36+HL36+HW36+IH36</f>
        <v>158.56</v>
      </c>
      <c r="N36" s="52">
        <f>AE36+AR36+BD36+BO36+CA36+CL36+CW36+DH36+DS36+ED36+EO36+EZ36+FK36+FV36+GG36+GR36+HC36+HN36+HY36+IJ36</f>
        <v>10</v>
      </c>
      <c r="O36" s="53">
        <f>P36/2</f>
        <v>12</v>
      </c>
      <c r="P36" s="126">
        <f>X36+AK36+AW36+BH36+BT36+CE36+CP36+DA36+DL36+DW36+EH36+ES36+FD36+FO36+FZ36+GK36+GV36+HG36+HR36+IC36</f>
        <v>24</v>
      </c>
      <c r="Q36" s="135">
        <v>5.11</v>
      </c>
      <c r="R36" s="38">
        <v>3.98</v>
      </c>
      <c r="S36" s="38">
        <v>5.79</v>
      </c>
      <c r="T36" s="38">
        <v>6.34</v>
      </c>
      <c r="U36" s="38"/>
      <c r="V36" s="38"/>
      <c r="W36" s="38"/>
      <c r="X36" s="39">
        <v>11</v>
      </c>
      <c r="Y36" s="39">
        <v>0</v>
      </c>
      <c r="Z36" s="39">
        <v>0</v>
      </c>
      <c r="AA36" s="39">
        <v>0</v>
      </c>
      <c r="AB36" s="40">
        <v>0</v>
      </c>
      <c r="AC36" s="34">
        <f>Q36+R36+S36+T36+U36+V36+W36</f>
        <v>21.22</v>
      </c>
      <c r="AD36" s="33">
        <f>X36/2</f>
        <v>5.5</v>
      </c>
      <c r="AE36" s="26">
        <f>(Y36*3)+(Z36*5)+(AA36*5)+(AB36*20)</f>
        <v>0</v>
      </c>
      <c r="AF36" s="94">
        <f>AC36+AD36+AE36</f>
        <v>26.72</v>
      </c>
      <c r="AG36" s="135">
        <v>34.67</v>
      </c>
      <c r="AH36" s="38"/>
      <c r="AI36" s="38"/>
      <c r="AJ36" s="38"/>
      <c r="AK36" s="39">
        <v>10</v>
      </c>
      <c r="AL36" s="39">
        <v>0</v>
      </c>
      <c r="AM36" s="39">
        <v>1</v>
      </c>
      <c r="AN36" s="39">
        <v>0</v>
      </c>
      <c r="AO36" s="40">
        <v>0</v>
      </c>
      <c r="AP36" s="34">
        <f>AG36+AH36+AI36+AJ36</f>
        <v>34.67</v>
      </c>
      <c r="AQ36" s="33">
        <f>AK36/2</f>
        <v>5</v>
      </c>
      <c r="AR36" s="26">
        <f>(AL36*3)+(AM36*5)+(AN36*5)+(AO36*20)</f>
        <v>5</v>
      </c>
      <c r="AS36" s="94">
        <f>AP36+AQ36+AR36</f>
        <v>44.67</v>
      </c>
      <c r="AT36" s="135">
        <v>44.99</v>
      </c>
      <c r="AU36" s="38"/>
      <c r="AV36" s="38"/>
      <c r="AW36" s="39">
        <v>0</v>
      </c>
      <c r="AX36" s="39">
        <v>0</v>
      </c>
      <c r="AY36" s="39">
        <v>0</v>
      </c>
      <c r="AZ36" s="39">
        <v>0</v>
      </c>
      <c r="BA36" s="40">
        <v>0</v>
      </c>
      <c r="BB36" s="34">
        <f>AT36+AU36+AV36</f>
        <v>44.99</v>
      </c>
      <c r="BC36" s="33">
        <f>AW36/2</f>
        <v>0</v>
      </c>
      <c r="BD36" s="26">
        <f>(AX36*3)+(AY36*5)+(AZ36*5)+(BA36*20)</f>
        <v>0</v>
      </c>
      <c r="BE36" s="94">
        <f>BB36+BC36+BD36</f>
        <v>44.99</v>
      </c>
      <c r="BF36" s="92"/>
      <c r="BG36" s="85"/>
      <c r="BH36" s="39"/>
      <c r="BI36" s="39"/>
      <c r="BJ36" s="39"/>
      <c r="BK36" s="39"/>
      <c r="BL36" s="40"/>
      <c r="BM36" s="63">
        <f>BF36+BG36</f>
        <v>0</v>
      </c>
      <c r="BN36" s="53">
        <f>BH36/2</f>
        <v>0</v>
      </c>
      <c r="BO36" s="52">
        <f>(BI36*3)+(BJ36*5)+(BK36*5)+(BL36*20)</f>
        <v>0</v>
      </c>
      <c r="BP36" s="51">
        <f>BM36+BN36+BO36</f>
        <v>0</v>
      </c>
      <c r="BQ36" s="42">
        <v>57.68</v>
      </c>
      <c r="BR36" s="38"/>
      <c r="BS36" s="38"/>
      <c r="BT36" s="39">
        <v>3</v>
      </c>
      <c r="BU36" s="39">
        <v>0</v>
      </c>
      <c r="BV36" s="39">
        <v>0</v>
      </c>
      <c r="BW36" s="39">
        <v>1</v>
      </c>
      <c r="BX36" s="40">
        <v>0</v>
      </c>
      <c r="BY36" s="34">
        <f>BQ36+BR36+BS36</f>
        <v>57.68</v>
      </c>
      <c r="BZ36" s="33">
        <f>BT36/2</f>
        <v>1.5</v>
      </c>
      <c r="CA36" s="43">
        <f>(BU36*3)+(BV36*5)+(BW36*5)+(BX36*20)</f>
        <v>5</v>
      </c>
      <c r="CB36" s="56">
        <f>BY36+BZ36+CA36</f>
        <v>64.18</v>
      </c>
      <c r="CC36" s="1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58">
        <f>IH36+II36+IJ36</f>
        <v>0</v>
      </c>
      <c r="IL36" s="59"/>
    </row>
    <row r="37" spans="1:246" ht="12.75">
      <c r="A37" s="31">
        <v>14</v>
      </c>
      <c r="B37" s="29" t="s">
        <v>146</v>
      </c>
      <c r="C37" s="29"/>
      <c r="D37" s="30"/>
      <c r="E37" s="30"/>
      <c r="F37" s="30" t="s">
        <v>18</v>
      </c>
      <c r="G37" s="90" t="s">
        <v>89</v>
      </c>
      <c r="H37" s="28">
        <f>IF(AND(OR($H$2="Y",$I$2="Y"),J37&lt;5,K37&lt;5),IF(AND(J37=J36,K37=K36),H36+1,1),"")</f>
      </c>
      <c r="I37" s="24" t="e">
        <f>IF(AND($I$2="Y",K37&gt;0,OR(AND(H37=1,#REF!=10),AND(H37=2,H49=20),AND(H37=3,H58=30),AND(H37=4,H64=40),AND(H37=5,H72=50),AND(H37=6,H81=60),AND(H37=7,#REF!=70),AND(H37=8,H90=80),AND(H37=9,H103=90),AND(H37=10,H112=100))),VLOOKUP(K37-1,SortLookup!$A$13:$B$16,2,FALSE),"")</f>
        <v>#REF!</v>
      </c>
      <c r="J37" s="45">
        <f>IF(ISNA(VLOOKUP(F37,SortLookup!$A$1:$B$5,2,FALSE))," ",VLOOKUP(F37,SortLookup!$A$1:$B$5,2,FALSE))</f>
        <v>1</v>
      </c>
      <c r="K37" s="25" t="str">
        <f>IF(ISNA(VLOOKUP(G37,SortLookup!$A$7:$B$11,2,FALSE))," ",VLOOKUP(G37,SortLookup!$A$7:$B$11,2,FALSE))</f>
        <v> </v>
      </c>
      <c r="L37" s="123">
        <f>M37+N37+O37</f>
        <v>188.78</v>
      </c>
      <c r="M37" s="125">
        <f>AC37+AP37+BB37+BM37+BY37+CJ37+CU37+DF37+DQ37+EB37+EM37+EX37+FI37+FT37+GE37+GP37+HA37+HL37+HW37+IH37</f>
        <v>150.78</v>
      </c>
      <c r="N37" s="52">
        <f>AE37+AR37+BD37+BO37+CA37+CL37+CW37+DH37+DS37+ED37+EO37+EZ37+FK37+FV37+GG37+GR37+HC37+HN37+HY37+IJ37</f>
        <v>13</v>
      </c>
      <c r="O37" s="53">
        <f>P37/2</f>
        <v>25</v>
      </c>
      <c r="P37" s="126">
        <f>X37+AK37+AW37+BH37+BT37+CE37+CP37+DA37+DL37+DW37+EH37+ES37+FD37+FO37+FZ37+GK37+GV37+HG37+HR37+IC37</f>
        <v>50</v>
      </c>
      <c r="Q37" s="135">
        <v>3.87</v>
      </c>
      <c r="R37" s="38">
        <v>4.51</v>
      </c>
      <c r="S37" s="38">
        <v>9.47</v>
      </c>
      <c r="T37" s="38">
        <v>5.23</v>
      </c>
      <c r="U37" s="38"/>
      <c r="V37" s="38"/>
      <c r="W37" s="38"/>
      <c r="X37" s="39">
        <v>23</v>
      </c>
      <c r="Y37" s="39">
        <v>0</v>
      </c>
      <c r="Z37" s="39">
        <v>0</v>
      </c>
      <c r="AA37" s="39">
        <v>0</v>
      </c>
      <c r="AB37" s="40">
        <v>0</v>
      </c>
      <c r="AC37" s="34">
        <f>Q37+R37+S37+T37+U37+V37+W37</f>
        <v>23.08</v>
      </c>
      <c r="AD37" s="33">
        <f>X37/2</f>
        <v>11.5</v>
      </c>
      <c r="AE37" s="26">
        <f>(Y37*3)+(Z37*5)+(AA37*5)+(AB37*20)</f>
        <v>0</v>
      </c>
      <c r="AF37" s="94">
        <f>AC37+AD37+AE37</f>
        <v>34.58</v>
      </c>
      <c r="AG37" s="135">
        <v>28.4</v>
      </c>
      <c r="AH37" s="38"/>
      <c r="AI37" s="38"/>
      <c r="AJ37" s="38"/>
      <c r="AK37" s="39">
        <v>6</v>
      </c>
      <c r="AL37" s="39">
        <v>0</v>
      </c>
      <c r="AM37" s="39">
        <v>0</v>
      </c>
      <c r="AN37" s="39">
        <v>0</v>
      </c>
      <c r="AO37" s="40">
        <v>0</v>
      </c>
      <c r="AP37" s="34">
        <f>AG37+AH37+AI37+AJ37</f>
        <v>28.4</v>
      </c>
      <c r="AQ37" s="33">
        <f>AK37/2</f>
        <v>3</v>
      </c>
      <c r="AR37" s="26">
        <f>(AL37*3)+(AM37*5)+(AN37*5)+(AO37*20)</f>
        <v>0</v>
      </c>
      <c r="AS37" s="94">
        <f>AP37+AQ37+AR37</f>
        <v>31.4</v>
      </c>
      <c r="AT37" s="135">
        <v>38.55</v>
      </c>
      <c r="AU37" s="38"/>
      <c r="AV37" s="38"/>
      <c r="AW37" s="39">
        <v>3</v>
      </c>
      <c r="AX37" s="39">
        <v>0</v>
      </c>
      <c r="AY37" s="39">
        <v>0</v>
      </c>
      <c r="AZ37" s="39">
        <v>1</v>
      </c>
      <c r="BA37" s="40">
        <v>0</v>
      </c>
      <c r="BB37" s="34">
        <f>AT37+AU37+AV37</f>
        <v>38.55</v>
      </c>
      <c r="BC37" s="33">
        <f>AW37/2</f>
        <v>1.5</v>
      </c>
      <c r="BD37" s="26">
        <f>(AX37*3)+(AY37*5)+(AZ37*5)+(BA37*20)</f>
        <v>5</v>
      </c>
      <c r="BE37" s="94">
        <f>BB37+BC37+BD37</f>
        <v>45.05</v>
      </c>
      <c r="BF37" s="92"/>
      <c r="BG37" s="85"/>
      <c r="BH37" s="39"/>
      <c r="BI37" s="39"/>
      <c r="BJ37" s="39"/>
      <c r="BK37" s="39"/>
      <c r="BL37" s="40"/>
      <c r="BM37" s="63">
        <f>BF37+BG37</f>
        <v>0</v>
      </c>
      <c r="BN37" s="53">
        <f>BH37/2</f>
        <v>0</v>
      </c>
      <c r="BO37" s="52">
        <f>(BI37*3)+(BJ37*5)+(BK37*5)+(BL37*20)</f>
        <v>0</v>
      </c>
      <c r="BP37" s="51">
        <f>BM37+BN37+BO37</f>
        <v>0</v>
      </c>
      <c r="BQ37" s="42">
        <v>60.75</v>
      </c>
      <c r="BR37" s="38"/>
      <c r="BS37" s="38"/>
      <c r="BT37" s="39">
        <v>18</v>
      </c>
      <c r="BU37" s="39">
        <v>1</v>
      </c>
      <c r="BV37" s="39">
        <v>1</v>
      </c>
      <c r="BW37" s="39">
        <v>0</v>
      </c>
      <c r="BX37" s="40">
        <v>0</v>
      </c>
      <c r="BY37" s="34">
        <f>BQ37+BR37+BS37</f>
        <v>60.75</v>
      </c>
      <c r="BZ37" s="33">
        <f>BT37/2</f>
        <v>9</v>
      </c>
      <c r="CA37" s="43">
        <f>(BU37*3)+(BV37*5)+(BW37*5)+(BX37*20)</f>
        <v>8</v>
      </c>
      <c r="CB37" s="56">
        <f>BY37+BZ37+CA37</f>
        <v>77.75</v>
      </c>
      <c r="CC37" s="1"/>
      <c r="CD37" s="1"/>
      <c r="CE37" s="2"/>
      <c r="CF37" s="2"/>
      <c r="CG37" s="2"/>
      <c r="CH37" s="2"/>
      <c r="CI37" s="2"/>
      <c r="CJ37" s="7">
        <f>CC37+CD37</f>
        <v>0</v>
      </c>
      <c r="CK37" s="14">
        <f>CE37/2</f>
        <v>0</v>
      </c>
      <c r="CL37" s="6">
        <f>(CF37*3)+(CG37*5)+(CH37*5)+(CI37*20)</f>
        <v>0</v>
      </c>
      <c r="CM37" s="15">
        <f>CJ37+CK37+CL37</f>
        <v>0</v>
      </c>
      <c r="CN37" s="16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58">
        <f>IH37+II37+IJ37</f>
        <v>0</v>
      </c>
      <c r="IL37" s="59"/>
    </row>
    <row r="38" spans="1:246" ht="12.75">
      <c r="A38" s="31">
        <v>15</v>
      </c>
      <c r="B38" s="29" t="s">
        <v>159</v>
      </c>
      <c r="C38" s="29"/>
      <c r="D38" s="30"/>
      <c r="E38" s="30" t="s">
        <v>118</v>
      </c>
      <c r="F38" s="30" t="s">
        <v>18</v>
      </c>
      <c r="G38" s="90" t="s">
        <v>89</v>
      </c>
      <c r="H38" s="81">
        <f>IF(AND(OR($H$2="Y",$I$2="Y"),J38&lt;5,K38&lt;5),IF(AND(J38=#REF!,K38=#REF!),#REF!+1,1),"")</f>
      </c>
      <c r="I38" s="49" t="e">
        <f>IF(AND($I$2="Y",K38&gt;0,OR(AND(H38=1,H49=10),AND(H38=2,H56=20),AND(H38=3,#REF!=30),AND(H38=4,#REF!=40),AND(H38=5,H71=50),AND(H38=6,H83=60),AND(H38=7,H92=70),AND(H38=8,H101=80),AND(H38=9,H110=90),AND(H38=10,H119=100))),VLOOKUP(K38-1,SortLookup!$A$13:$B$16,2,FALSE),"")</f>
        <v>#REF!</v>
      </c>
      <c r="J38" s="50">
        <f>IF(ISNA(VLOOKUP(F38,SortLookup!$A$1:$B$5,2,FALSE))," ",VLOOKUP(F38,SortLookup!$A$1:$B$5,2,FALSE))</f>
        <v>1</v>
      </c>
      <c r="K38" s="60" t="str">
        <f>IF(ISNA(VLOOKUP(G38,SortLookup!$A$7:$B$11,2,FALSE))," ",VLOOKUP(G38,SortLookup!$A$7:$B$11,2,FALSE))</f>
        <v> </v>
      </c>
      <c r="L38" s="123">
        <f>M38+N38+O38</f>
        <v>197.36</v>
      </c>
      <c r="M38" s="125">
        <f>AC38+AP38+BB38+BM38+BY38+CJ38+CU38+DF38+DQ38+EB38+EM38+EX38+FI38+FT38+GE38+GP38+HA38+HL38+HW38+IH38</f>
        <v>178.36</v>
      </c>
      <c r="N38" s="52">
        <f>AE38+AR38+BD38+BO38+CA38+CL38+CW38+DH38+DS38+ED38+EO38+EZ38+FK38+FV38+GG38+GR38+HC38+HN38+HY38+IJ38</f>
        <v>8</v>
      </c>
      <c r="O38" s="53">
        <f>P38/2</f>
        <v>11</v>
      </c>
      <c r="P38" s="126">
        <f>X38+AK38+AW38+BH38+BT38+CE38+CP38+DA38+DL38+DW38+EH38+ES38+FD38+FO38+FZ38+GK38+GV38+HG38+HR38+IC38</f>
        <v>22</v>
      </c>
      <c r="Q38" s="135">
        <v>4.52</v>
      </c>
      <c r="R38" s="38">
        <v>5.64</v>
      </c>
      <c r="S38" s="38">
        <v>7.29</v>
      </c>
      <c r="T38" s="38">
        <v>6.46</v>
      </c>
      <c r="U38" s="38"/>
      <c r="V38" s="38"/>
      <c r="W38" s="38"/>
      <c r="X38" s="39">
        <v>7</v>
      </c>
      <c r="Y38" s="39">
        <v>0</v>
      </c>
      <c r="Z38" s="39">
        <v>0</v>
      </c>
      <c r="AA38" s="39">
        <v>0</v>
      </c>
      <c r="AB38" s="40">
        <v>0</v>
      </c>
      <c r="AC38" s="34">
        <f>Q38+R38+S38+T38+U38+V38+W38</f>
        <v>23.91</v>
      </c>
      <c r="AD38" s="33">
        <f>X38/2</f>
        <v>3.5</v>
      </c>
      <c r="AE38" s="26">
        <f>(Y38*3)+(Z38*5)+(AA38*5)+(AB38*20)</f>
        <v>0</v>
      </c>
      <c r="AF38" s="94">
        <f>AC38+AD38+AE38</f>
        <v>27.41</v>
      </c>
      <c r="AG38" s="135">
        <v>29.76</v>
      </c>
      <c r="AH38" s="38"/>
      <c r="AI38" s="38"/>
      <c r="AJ38" s="38"/>
      <c r="AK38" s="39">
        <v>0</v>
      </c>
      <c r="AL38" s="39">
        <v>0</v>
      </c>
      <c r="AM38" s="39">
        <v>0</v>
      </c>
      <c r="AN38" s="39">
        <v>0</v>
      </c>
      <c r="AO38" s="40">
        <v>0</v>
      </c>
      <c r="AP38" s="34">
        <f>AG38+AH38+AI38+AJ38</f>
        <v>29.76</v>
      </c>
      <c r="AQ38" s="33">
        <f>AK38/2</f>
        <v>0</v>
      </c>
      <c r="AR38" s="26">
        <f>(AL38*3)+(AM38*5)+(AN38*5)+(AO38*20)</f>
        <v>0</v>
      </c>
      <c r="AS38" s="94">
        <f>AP38+AQ38+AR38</f>
        <v>29.76</v>
      </c>
      <c r="AT38" s="135">
        <v>50.5</v>
      </c>
      <c r="AU38" s="38"/>
      <c r="AV38" s="38"/>
      <c r="AW38" s="39">
        <v>0</v>
      </c>
      <c r="AX38" s="39">
        <v>1</v>
      </c>
      <c r="AY38" s="39">
        <v>0</v>
      </c>
      <c r="AZ38" s="39">
        <v>0</v>
      </c>
      <c r="BA38" s="40">
        <v>0</v>
      </c>
      <c r="BB38" s="34">
        <f>AT38+AU38+AV38</f>
        <v>50.5</v>
      </c>
      <c r="BC38" s="33">
        <f>AW38/2</f>
        <v>0</v>
      </c>
      <c r="BD38" s="26">
        <f>(AX38*3)+(AY38*5)+(AZ38*5)+(BA38*20)</f>
        <v>3</v>
      </c>
      <c r="BE38" s="94">
        <f>BB38+BC38+BD38</f>
        <v>53.5</v>
      </c>
      <c r="BF38" s="92"/>
      <c r="BG38" s="85"/>
      <c r="BH38" s="39"/>
      <c r="BI38" s="39"/>
      <c r="BJ38" s="39"/>
      <c r="BK38" s="39"/>
      <c r="BL38" s="40"/>
      <c r="BM38" s="63">
        <f>BF38+BG38</f>
        <v>0</v>
      </c>
      <c r="BN38" s="53">
        <f>BH38/2</f>
        <v>0</v>
      </c>
      <c r="BO38" s="52">
        <f>(BI38*3)+(BJ38*5)+(BK38*5)+(BL38*20)</f>
        <v>0</v>
      </c>
      <c r="BP38" s="51">
        <f>BM38+BN38+BO38</f>
        <v>0</v>
      </c>
      <c r="BQ38" s="61">
        <v>74.19</v>
      </c>
      <c r="BR38" s="54"/>
      <c r="BS38" s="54"/>
      <c r="BT38" s="55">
        <v>15</v>
      </c>
      <c r="BU38" s="55">
        <v>0</v>
      </c>
      <c r="BV38" s="55">
        <v>1</v>
      </c>
      <c r="BW38" s="55">
        <v>0</v>
      </c>
      <c r="BX38" s="62">
        <v>0</v>
      </c>
      <c r="BY38" s="63">
        <f>BQ38+BR38+BS38</f>
        <v>74.19</v>
      </c>
      <c r="BZ38" s="53">
        <f>BT38/2</f>
        <v>7.5</v>
      </c>
      <c r="CA38" s="57">
        <f>(BU38*3)+(BV38*5)+(BW38*5)+(BX38*20)</f>
        <v>5</v>
      </c>
      <c r="CB38" s="151">
        <f>BY38+BZ38+CA38</f>
        <v>86.69</v>
      </c>
      <c r="CC38" s="1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8"/>
      <c r="IL38" s="59"/>
    </row>
    <row r="39" spans="1:246" ht="12.75">
      <c r="A39" s="31">
        <v>16</v>
      </c>
      <c r="B39" s="29" t="s">
        <v>170</v>
      </c>
      <c r="C39" s="29"/>
      <c r="D39" s="30"/>
      <c r="E39" s="30"/>
      <c r="F39" s="30" t="s">
        <v>18</v>
      </c>
      <c r="G39" s="90" t="s">
        <v>89</v>
      </c>
      <c r="H39" s="81">
        <f>IF(AND(OR($H$2="Y",$I$2="Y"),J39&lt;5,K39&lt;5),IF(AND(J39=J38,K39=K38),H38+1,1),"")</f>
      </c>
      <c r="I39" s="49" t="e">
        <f>IF(AND($I$2="Y",K39&gt;0,OR(AND(H39=1,#REF!=10),AND(H39=2,H46=20),AND(H39=3,H60=30),AND(H39=4,H69=40),AND(H39=5,H77=50),AND(H39=6,H86=60),AND(H39=7,H95=70),AND(H39=8,H104=80),AND(H39=9,H113=90),AND(H39=10,H122=100))),VLOOKUP(K39-1,SortLookup!$A$13:$B$16,2,FALSE),"")</f>
        <v>#REF!</v>
      </c>
      <c r="J39" s="50">
        <f>IF(ISNA(VLOOKUP(F39,SortLookup!$A$1:$B$5,2,FALSE))," ",VLOOKUP(F39,SortLookup!$A$1:$B$5,2,FALSE))</f>
        <v>1</v>
      </c>
      <c r="K39" s="60" t="str">
        <f>IF(ISNA(VLOOKUP(G39,SortLookup!$A$7:$B$11,2,FALSE))," ",VLOOKUP(G39,SortLookup!$A$7:$B$11,2,FALSE))</f>
        <v> </v>
      </c>
      <c r="L39" s="123">
        <f>M39+N39+O39</f>
        <v>202.51</v>
      </c>
      <c r="M39" s="125">
        <f>AC39+AP39+BB39+BM39+BY39+CJ39+CU39+DF39+DQ39+EB39+EM39+EX39+FI39+FT39+GE39+GP39+HA39+HL39+HW39+IH39</f>
        <v>188.51</v>
      </c>
      <c r="N39" s="52">
        <f>AE39+AR39+BD39+BO39+CA39+CL39+CW39+DH39+DS39+ED39+EO39+EZ39+FK39+FV39+GG39+GR39+HC39+HN39+HY39+IJ39</f>
        <v>5</v>
      </c>
      <c r="O39" s="53">
        <f>P39/2</f>
        <v>9</v>
      </c>
      <c r="P39" s="126">
        <f>X39+AK39+AW39+BH39+BT39+CE39+CP39+DA39+DL39+DW39+EH39+ES39+FD39+FO39+FZ39+GK39+GV39+HG39+HR39+IC39</f>
        <v>18</v>
      </c>
      <c r="Q39" s="135">
        <v>6.41</v>
      </c>
      <c r="R39" s="38">
        <v>13.37</v>
      </c>
      <c r="S39" s="38">
        <v>14.67</v>
      </c>
      <c r="T39" s="38">
        <v>6.86</v>
      </c>
      <c r="U39" s="38"/>
      <c r="V39" s="38"/>
      <c r="W39" s="38"/>
      <c r="X39" s="39">
        <v>14</v>
      </c>
      <c r="Y39" s="39">
        <v>0</v>
      </c>
      <c r="Z39" s="39">
        <v>0</v>
      </c>
      <c r="AA39" s="39">
        <v>0</v>
      </c>
      <c r="AB39" s="40">
        <v>0</v>
      </c>
      <c r="AC39" s="34">
        <f>Q39+R39+S39+T39+U39+V39+W39</f>
        <v>41.31</v>
      </c>
      <c r="AD39" s="33">
        <f>X39/2</f>
        <v>7</v>
      </c>
      <c r="AE39" s="26">
        <f>(Y39*3)+(Z39*5)+(AA39*5)+(AB39*20)</f>
        <v>0</v>
      </c>
      <c r="AF39" s="94">
        <f>AC39+AD39+AE39</f>
        <v>48.31</v>
      </c>
      <c r="AG39" s="135">
        <v>36.9</v>
      </c>
      <c r="AH39" s="38"/>
      <c r="AI39" s="38"/>
      <c r="AJ39" s="38"/>
      <c r="AK39" s="39">
        <v>1</v>
      </c>
      <c r="AL39" s="39">
        <v>0</v>
      </c>
      <c r="AM39" s="39">
        <v>0</v>
      </c>
      <c r="AN39" s="39">
        <v>0</v>
      </c>
      <c r="AO39" s="40">
        <v>0</v>
      </c>
      <c r="AP39" s="34">
        <f>AG39+AH39+AI39+AJ39</f>
        <v>36.9</v>
      </c>
      <c r="AQ39" s="33">
        <f>AK39/2</f>
        <v>0.5</v>
      </c>
      <c r="AR39" s="26">
        <f>(AL39*3)+(AM39*5)+(AN39*5)+(AO39*20)</f>
        <v>0</v>
      </c>
      <c r="AS39" s="94">
        <f>AP39+AQ39+AR39</f>
        <v>37.4</v>
      </c>
      <c r="AT39" s="135">
        <v>50.67</v>
      </c>
      <c r="AU39" s="38"/>
      <c r="AV39" s="38"/>
      <c r="AW39" s="39">
        <v>0</v>
      </c>
      <c r="AX39" s="39">
        <v>0</v>
      </c>
      <c r="AY39" s="39">
        <v>0</v>
      </c>
      <c r="AZ39" s="39">
        <v>1</v>
      </c>
      <c r="BA39" s="40">
        <v>0</v>
      </c>
      <c r="BB39" s="34">
        <f>AT39+AU39+AV39</f>
        <v>50.67</v>
      </c>
      <c r="BC39" s="33">
        <f>AW39/2</f>
        <v>0</v>
      </c>
      <c r="BD39" s="26">
        <f>(AX39*3)+(AY39*5)+(AZ39*5)+(BA39*20)</f>
        <v>5</v>
      </c>
      <c r="BE39" s="94">
        <f>BB39+BC39+BD39</f>
        <v>55.67</v>
      </c>
      <c r="BF39" s="92"/>
      <c r="BG39" s="85"/>
      <c r="BH39" s="39"/>
      <c r="BI39" s="39"/>
      <c r="BJ39" s="39"/>
      <c r="BK39" s="39"/>
      <c r="BL39" s="40"/>
      <c r="BM39" s="63">
        <f>BF39+BG39</f>
        <v>0</v>
      </c>
      <c r="BN39" s="53">
        <f>BH39/2</f>
        <v>0</v>
      </c>
      <c r="BO39" s="52">
        <f>(BI39*3)+(BJ39*5)+(BK39*5)+(BL39*20)</f>
        <v>0</v>
      </c>
      <c r="BP39" s="51">
        <f>BM39+BN39+BO39</f>
        <v>0</v>
      </c>
      <c r="BQ39" s="42">
        <v>59.63</v>
      </c>
      <c r="BR39" s="38"/>
      <c r="BS39" s="38"/>
      <c r="BT39" s="39">
        <v>3</v>
      </c>
      <c r="BU39" s="39">
        <v>0</v>
      </c>
      <c r="BV39" s="39">
        <v>0</v>
      </c>
      <c r="BW39" s="39">
        <v>0</v>
      </c>
      <c r="BX39" s="40">
        <v>0</v>
      </c>
      <c r="BY39" s="34">
        <f>BQ39+BR39+BS39</f>
        <v>59.63</v>
      </c>
      <c r="BZ39" s="33">
        <f>BT39/2</f>
        <v>1.5</v>
      </c>
      <c r="CA39" s="43">
        <f>(BU39*3)+(BV39*5)+(BW39*5)+(BX39*20)</f>
        <v>0</v>
      </c>
      <c r="CB39" s="56">
        <f>BY39+BZ39+CA39</f>
        <v>61.13</v>
      </c>
      <c r="CC39" s="1"/>
      <c r="CD39" s="1"/>
      <c r="CE39" s="2"/>
      <c r="CF39" s="2"/>
      <c r="CG39" s="2"/>
      <c r="CH39" s="2"/>
      <c r="CI39" s="2"/>
      <c r="CJ39" s="7">
        <f>CC39+CD39</f>
        <v>0</v>
      </c>
      <c r="CK39" s="14">
        <f>CE39/2</f>
        <v>0</v>
      </c>
      <c r="CL39" s="6">
        <f>(CF39*3)+(CG39*5)+(CH39*5)+(CI39*20)</f>
        <v>0</v>
      </c>
      <c r="CM39" s="15">
        <f>CJ39+CK39+CL39</f>
        <v>0</v>
      </c>
      <c r="CN39" s="16"/>
      <c r="CO39" s="1"/>
      <c r="CP39" s="2"/>
      <c r="CQ39" s="2"/>
      <c r="CR39" s="2"/>
      <c r="CS39" s="2"/>
      <c r="CT39" s="2"/>
      <c r="CU39" s="7">
        <f>CN39+CO39</f>
        <v>0</v>
      </c>
      <c r="CV39" s="14">
        <f>CP39/2</f>
        <v>0</v>
      </c>
      <c r="CW39" s="6">
        <f>(CQ39*3)+(CR39*5)+(CS39*5)+(CT39*20)</f>
        <v>0</v>
      </c>
      <c r="CX39" s="15">
        <f>CU39+CV39+CW39</f>
        <v>0</v>
      </c>
      <c r="CY39" s="16"/>
      <c r="CZ39" s="1"/>
      <c r="DA39" s="2"/>
      <c r="DB39" s="2"/>
      <c r="DC39" s="2"/>
      <c r="DD39" s="2"/>
      <c r="DE39" s="2"/>
      <c r="DF39" s="7">
        <f>CY39+CZ39</f>
        <v>0</v>
      </c>
      <c r="DG39" s="14">
        <f>DA39/2</f>
        <v>0</v>
      </c>
      <c r="DH39" s="6">
        <f>(DB39*3)+(DC39*5)+(DD39*5)+(DE39*20)</f>
        <v>0</v>
      </c>
      <c r="DI39" s="15">
        <f>DF39+DG39+DH39</f>
        <v>0</v>
      </c>
      <c r="DJ39" s="16"/>
      <c r="DK39" s="1"/>
      <c r="DL39" s="2"/>
      <c r="DM39" s="2"/>
      <c r="DN39" s="2"/>
      <c r="DO39" s="2"/>
      <c r="DP39" s="2"/>
      <c r="DQ39" s="7">
        <f>DJ39+DK39</f>
        <v>0</v>
      </c>
      <c r="DR39" s="14">
        <f>DL39/2</f>
        <v>0</v>
      </c>
      <c r="DS39" s="6">
        <f>(DM39*3)+(DN39*5)+(DO39*5)+(DP39*20)</f>
        <v>0</v>
      </c>
      <c r="DT39" s="15">
        <f>DQ39+DR39+DS39</f>
        <v>0</v>
      </c>
      <c r="DU39" s="16"/>
      <c r="DV39" s="1"/>
      <c r="DW39" s="2"/>
      <c r="DX39" s="2"/>
      <c r="DY39" s="2"/>
      <c r="DZ39" s="2"/>
      <c r="EA39" s="2"/>
      <c r="EB39" s="7">
        <f>DU39+DV39</f>
        <v>0</v>
      </c>
      <c r="EC39" s="14">
        <f>DW39/2</f>
        <v>0</v>
      </c>
      <c r="ED39" s="6">
        <f>(DX39*3)+(DY39*5)+(DZ39*5)+(EA39*20)</f>
        <v>0</v>
      </c>
      <c r="EE39" s="15">
        <f>EB39+EC39+ED39</f>
        <v>0</v>
      </c>
      <c r="EF39" s="16"/>
      <c r="EG39" s="1"/>
      <c r="EH39" s="2"/>
      <c r="EI39" s="2"/>
      <c r="EJ39" s="2"/>
      <c r="EK39" s="2"/>
      <c r="EL39" s="2"/>
      <c r="EM39" s="7">
        <f>EF39+EG39</f>
        <v>0</v>
      </c>
      <c r="EN39" s="14">
        <f>EH39/2</f>
        <v>0</v>
      </c>
      <c r="EO39" s="6">
        <f>(EI39*3)+(EJ39*5)+(EK39*5)+(EL39*20)</f>
        <v>0</v>
      </c>
      <c r="EP39" s="15">
        <f>EM39+EN39+EO39</f>
        <v>0</v>
      </c>
      <c r="EQ39" s="16"/>
      <c r="ER39" s="1"/>
      <c r="ES39" s="2"/>
      <c r="ET39" s="2"/>
      <c r="EU39" s="2"/>
      <c r="EV39" s="2"/>
      <c r="EW39" s="2"/>
      <c r="EX39" s="7">
        <f>EQ39+ER39</f>
        <v>0</v>
      </c>
      <c r="EY39" s="14">
        <f>ES39/2</f>
        <v>0</v>
      </c>
      <c r="EZ39" s="6">
        <f>(ET39*3)+(EU39*5)+(EV39*5)+(EW39*20)</f>
        <v>0</v>
      </c>
      <c r="FA39" s="15">
        <f>EX39+EY39+EZ39</f>
        <v>0</v>
      </c>
      <c r="FB39" s="16"/>
      <c r="FC39" s="1"/>
      <c r="FD39" s="2"/>
      <c r="FE39" s="2"/>
      <c r="FF39" s="2"/>
      <c r="FG39" s="2"/>
      <c r="FH39" s="2"/>
      <c r="FI39" s="7">
        <f>FB39+FC39</f>
        <v>0</v>
      </c>
      <c r="FJ39" s="14">
        <f>FD39/2</f>
        <v>0</v>
      </c>
      <c r="FK39" s="6">
        <f>(FE39*3)+(FF39*5)+(FG39*5)+(FH39*20)</f>
        <v>0</v>
      </c>
      <c r="FL39" s="15">
        <f>FI39+FJ39+FK39</f>
        <v>0</v>
      </c>
      <c r="FM39" s="16"/>
      <c r="FN39" s="1"/>
      <c r="FO39" s="2"/>
      <c r="FP39" s="2"/>
      <c r="FQ39" s="2"/>
      <c r="FR39" s="2"/>
      <c r="FS39" s="2"/>
      <c r="FT39" s="7">
        <f>FM39+FN39</f>
        <v>0</v>
      </c>
      <c r="FU39" s="14">
        <f>FO39/2</f>
        <v>0</v>
      </c>
      <c r="FV39" s="6">
        <f>(FP39*3)+(FQ39*5)+(FR39*5)+(FS39*20)</f>
        <v>0</v>
      </c>
      <c r="FW39" s="15">
        <f>FT39+FU39+FV39</f>
        <v>0</v>
      </c>
      <c r="FX39" s="16"/>
      <c r="FY39" s="1"/>
      <c r="FZ39" s="2"/>
      <c r="GA39" s="2"/>
      <c r="GB39" s="2"/>
      <c r="GC39" s="2"/>
      <c r="GD39" s="2"/>
      <c r="GE39" s="7">
        <f>FX39+FY39</f>
        <v>0</v>
      </c>
      <c r="GF39" s="14">
        <f>FZ39/2</f>
        <v>0</v>
      </c>
      <c r="GG39" s="6">
        <f>(GA39*3)+(GB39*5)+(GC39*5)+(GD39*20)</f>
        <v>0</v>
      </c>
      <c r="GH39" s="15">
        <f>GE39+GF39+GG39</f>
        <v>0</v>
      </c>
      <c r="GI39" s="16"/>
      <c r="GJ39" s="1"/>
      <c r="GK39" s="2"/>
      <c r="GL39" s="2"/>
      <c r="GM39" s="2"/>
      <c r="GN39" s="2"/>
      <c r="GO39" s="2"/>
      <c r="GP39" s="7">
        <f>GI39+GJ39</f>
        <v>0</v>
      </c>
      <c r="GQ39" s="14">
        <f>GK39/2</f>
        <v>0</v>
      </c>
      <c r="GR39" s="6">
        <f>(GL39*3)+(GM39*5)+(GN39*5)+(GO39*20)</f>
        <v>0</v>
      </c>
      <c r="GS39" s="15">
        <f>GP39+GQ39+GR39</f>
        <v>0</v>
      </c>
      <c r="GT39" s="16"/>
      <c r="GU39" s="1"/>
      <c r="GV39" s="2"/>
      <c r="GW39" s="2"/>
      <c r="GX39" s="2"/>
      <c r="GY39" s="2"/>
      <c r="GZ39" s="2"/>
      <c r="HA39" s="7">
        <f>GT39+GU39</f>
        <v>0</v>
      </c>
      <c r="HB39" s="14">
        <f>GV39/2</f>
        <v>0</v>
      </c>
      <c r="HC39" s="6">
        <f>(GW39*3)+(GX39*5)+(GY39*5)+(GZ39*20)</f>
        <v>0</v>
      </c>
      <c r="HD39" s="15">
        <f>HA39+HB39+HC39</f>
        <v>0</v>
      </c>
      <c r="HE39" s="16"/>
      <c r="HF39" s="1"/>
      <c r="HG39" s="2"/>
      <c r="HH39" s="2"/>
      <c r="HI39" s="2"/>
      <c r="HJ39" s="2"/>
      <c r="HK39" s="2"/>
      <c r="HL39" s="7">
        <f>HE39+HF39</f>
        <v>0</v>
      </c>
      <c r="HM39" s="14">
        <f>HG39/2</f>
        <v>0</v>
      </c>
      <c r="HN39" s="6">
        <f>(HH39*3)+(HI39*5)+(HJ39*5)+(HK39*20)</f>
        <v>0</v>
      </c>
      <c r="HO39" s="15">
        <f>HL39+HM39+HN39</f>
        <v>0</v>
      </c>
      <c r="HP39" s="16"/>
      <c r="HQ39" s="1"/>
      <c r="HR39" s="2"/>
      <c r="HS39" s="2"/>
      <c r="HT39" s="2"/>
      <c r="HU39" s="2"/>
      <c r="HV39" s="2"/>
      <c r="HW39" s="7">
        <f>HP39+HQ39</f>
        <v>0</v>
      </c>
      <c r="HX39" s="14">
        <f>HR39/2</f>
        <v>0</v>
      </c>
      <c r="HY39" s="6">
        <f>(HS39*3)+(HT39*5)+(HU39*5)+(HV39*20)</f>
        <v>0</v>
      </c>
      <c r="HZ39" s="15">
        <f>HW39+HX39+HY39</f>
        <v>0</v>
      </c>
      <c r="IA39" s="16"/>
      <c r="IB39" s="1"/>
      <c r="IC39" s="2"/>
      <c r="ID39" s="2"/>
      <c r="IE39" s="2"/>
      <c r="IF39" s="2"/>
      <c r="IG39" s="2"/>
      <c r="IH39" s="7">
        <f>IA39+IB39</f>
        <v>0</v>
      </c>
      <c r="II39" s="14">
        <f>IC39/2</f>
        <v>0</v>
      </c>
      <c r="IJ39" s="6">
        <f>(ID39*3)+(IE39*5)+(IF39*5)+(IG39*20)</f>
        <v>0</v>
      </c>
      <c r="IK39" s="58">
        <f>IH39+II39+IJ39</f>
        <v>0</v>
      </c>
      <c r="IL39" s="59"/>
    </row>
    <row r="40" spans="1:246" ht="12.75">
      <c r="A40" s="31">
        <v>17</v>
      </c>
      <c r="B40" s="29" t="s">
        <v>158</v>
      </c>
      <c r="C40" s="29"/>
      <c r="D40" s="30"/>
      <c r="E40" s="30"/>
      <c r="F40" s="30" t="s">
        <v>18</v>
      </c>
      <c r="G40" s="90" t="s">
        <v>89</v>
      </c>
      <c r="H40" s="28">
        <f>IF(AND(OR($H$2="Y",$I$2="Y"),J40&lt;5,K40&lt;5),IF(AND(J40=#REF!,K40=#REF!),#REF!+1,1),"")</f>
      </c>
      <c r="I40" s="24" t="e">
        <f>IF(AND($I$2="Y",K40&gt;0,OR(AND(H40=1,#REF!=10),AND(H40=2,H53=20),AND(H40=3,H61=30),AND(H40=4,#REF!=40),AND(H40=5,H71=50),AND(H40=6,H85=60),AND(H40=7,H94=70),AND(H40=8,H103=80),AND(H40=9,H112=90),AND(H40=10,H121=100))),VLOOKUP(K40-1,SortLookup!$A$13:$B$16,2,FALSE),"")</f>
        <v>#REF!</v>
      </c>
      <c r="J40" s="45">
        <f>IF(ISNA(VLOOKUP(F40,SortLookup!$A$1:$B$5,2,FALSE))," ",VLOOKUP(F40,SortLookup!$A$1:$B$5,2,FALSE))</f>
        <v>1</v>
      </c>
      <c r="K40" s="25" t="str">
        <f>IF(ISNA(VLOOKUP(G40,SortLookup!$A$7:$B$11,2,FALSE))," ",VLOOKUP(G40,SortLookup!$A$7:$B$11,2,FALSE))</f>
        <v> </v>
      </c>
      <c r="L40" s="123">
        <f>M40+N40+O40</f>
        <v>203.15</v>
      </c>
      <c r="M40" s="125">
        <f>AC40+AP40+BB40+BM40+BY40+CJ40+CU40+DF40+DQ40+EB40+EM40+EX40+FI40+FT40+GE40+GP40+HA40+HL40+HW40+IH40</f>
        <v>183.65</v>
      </c>
      <c r="N40" s="52">
        <f>AE40+AR40+BD40+BO40+CA40+CL40+CW40+DH40+DS40+ED40+EO40+EZ40+FK40+FV40+GG40+GR40+HC40+HN40+HY40+IJ40</f>
        <v>5</v>
      </c>
      <c r="O40" s="53">
        <f>P40/2</f>
        <v>14.5</v>
      </c>
      <c r="P40" s="126">
        <f>X40+AK40+AW40+BH40+BT40+CE40+CP40+DA40+DL40+DW40+EH40+ES40+FD40+FO40+FZ40+GK40+GV40+HG40+HR40+IC40</f>
        <v>29</v>
      </c>
      <c r="Q40" s="135">
        <v>5.65</v>
      </c>
      <c r="R40" s="38">
        <v>3.83</v>
      </c>
      <c r="S40" s="38">
        <v>7.92</v>
      </c>
      <c r="T40" s="38">
        <v>6.53</v>
      </c>
      <c r="U40" s="38"/>
      <c r="V40" s="38"/>
      <c r="W40" s="38"/>
      <c r="X40" s="39">
        <v>10</v>
      </c>
      <c r="Y40" s="39">
        <v>0</v>
      </c>
      <c r="Z40" s="39">
        <v>0</v>
      </c>
      <c r="AA40" s="39">
        <v>0</v>
      </c>
      <c r="AB40" s="40">
        <v>0</v>
      </c>
      <c r="AC40" s="34">
        <f>Q40+R40+S40+T40+U40+V40+W40</f>
        <v>23.93</v>
      </c>
      <c r="AD40" s="33">
        <f>X40/2</f>
        <v>5</v>
      </c>
      <c r="AE40" s="26">
        <f>(Y40*3)+(Z40*5)+(AA40*5)+(AB40*20)</f>
        <v>0</v>
      </c>
      <c r="AF40" s="94">
        <f>AC40+AD40+AE40</f>
        <v>28.93</v>
      </c>
      <c r="AG40" s="135">
        <v>57.19</v>
      </c>
      <c r="AH40" s="38"/>
      <c r="AI40" s="38"/>
      <c r="AJ40" s="38"/>
      <c r="AK40" s="39">
        <v>6</v>
      </c>
      <c r="AL40" s="39">
        <v>0</v>
      </c>
      <c r="AM40" s="39">
        <v>0</v>
      </c>
      <c r="AN40" s="39">
        <v>0</v>
      </c>
      <c r="AO40" s="40">
        <v>0</v>
      </c>
      <c r="AP40" s="34">
        <f>AG40+AH40+AI40+AJ40</f>
        <v>57.19</v>
      </c>
      <c r="AQ40" s="33">
        <f>AK40/2</f>
        <v>3</v>
      </c>
      <c r="AR40" s="26">
        <f>(AL40*3)+(AM40*5)+(AN40*5)+(AO40*20)</f>
        <v>0</v>
      </c>
      <c r="AS40" s="94">
        <f>AP40+AQ40+AR40</f>
        <v>60.19</v>
      </c>
      <c r="AT40" s="135">
        <v>42.22</v>
      </c>
      <c r="AU40" s="38"/>
      <c r="AV40" s="38"/>
      <c r="AW40" s="39">
        <v>10</v>
      </c>
      <c r="AX40" s="39">
        <v>0</v>
      </c>
      <c r="AY40" s="39">
        <v>1</v>
      </c>
      <c r="AZ40" s="39">
        <v>0</v>
      </c>
      <c r="BA40" s="40">
        <v>0</v>
      </c>
      <c r="BB40" s="34">
        <f>AT40+AU40+AV40</f>
        <v>42.22</v>
      </c>
      <c r="BC40" s="33">
        <f>AW40/2</f>
        <v>5</v>
      </c>
      <c r="BD40" s="26">
        <f>(AX40*3)+(AY40*5)+(AZ40*5)+(BA40*20)</f>
        <v>5</v>
      </c>
      <c r="BE40" s="94">
        <f>BB40+BC40+BD40</f>
        <v>52.22</v>
      </c>
      <c r="BF40" s="92"/>
      <c r="BG40" s="85"/>
      <c r="BH40" s="39"/>
      <c r="BI40" s="39"/>
      <c r="BJ40" s="39"/>
      <c r="BK40" s="39"/>
      <c r="BL40" s="40"/>
      <c r="BM40" s="63">
        <f>BF40+BG40</f>
        <v>0</v>
      </c>
      <c r="BN40" s="53">
        <f>BH40/2</f>
        <v>0</v>
      </c>
      <c r="BO40" s="52">
        <f>(BI40*3)+(BJ40*5)+(BK40*5)+(BL40*20)</f>
        <v>0</v>
      </c>
      <c r="BP40" s="51">
        <f>BM40+BN40+BO40</f>
        <v>0</v>
      </c>
      <c r="BQ40" s="42">
        <v>60.31</v>
      </c>
      <c r="BR40" s="38"/>
      <c r="BS40" s="38"/>
      <c r="BT40" s="39">
        <v>3</v>
      </c>
      <c r="BU40" s="39">
        <v>0</v>
      </c>
      <c r="BV40" s="39">
        <v>0</v>
      </c>
      <c r="BW40" s="39">
        <v>0</v>
      </c>
      <c r="BX40" s="40">
        <v>0</v>
      </c>
      <c r="BY40" s="34">
        <f>BQ40+BR40+BS40</f>
        <v>60.31</v>
      </c>
      <c r="BZ40" s="33">
        <f>BT40/2</f>
        <v>1.5</v>
      </c>
      <c r="CA40" s="43">
        <f>(BU40*3)+(BV40*5)+(BW40*5)+(BX40*20)</f>
        <v>0</v>
      </c>
      <c r="CB40" s="56">
        <f>BY40+BZ40+CA40</f>
        <v>61.81</v>
      </c>
      <c r="CC40" s="1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58">
        <f>IH40+II40+IJ40</f>
        <v>0</v>
      </c>
      <c r="IL40" s="59"/>
    </row>
    <row r="41" spans="1:246" ht="12.75">
      <c r="A41" s="31">
        <v>18</v>
      </c>
      <c r="B41" s="29" t="s">
        <v>149</v>
      </c>
      <c r="C41" s="29"/>
      <c r="D41" s="30"/>
      <c r="E41" s="30"/>
      <c r="F41" s="30" t="s">
        <v>18</v>
      </c>
      <c r="G41" s="90" t="s">
        <v>89</v>
      </c>
      <c r="H41" s="28">
        <f>IF(AND(OR($H$2="Y",$I$2="Y"),J41&lt;5,K41&lt;5),IF(AND(J41=#REF!,K41=#REF!),#REF!+1,1),"")</f>
      </c>
      <c r="I41" s="24" t="e">
        <f>IF(AND($I$2="Y",K41&gt;0,OR(AND(H41=1,#REF!=10),AND(H41=2,#REF!=20),AND(H41=3,H64=30),AND(H41=4,H73=40),AND(H41=5,H81=50),AND(H41=6,#REF!=60),AND(H41=7,H90=70),AND(H41=8,H103=80),AND(H41=9,H112=90),AND(H41=10,H121=100))),VLOOKUP(K41-1,SortLookup!$A$13:$B$16,2,FALSE),"")</f>
        <v>#REF!</v>
      </c>
      <c r="J41" s="45">
        <f>IF(ISNA(VLOOKUP(F41,SortLookup!$A$1:$B$5,2,FALSE))," ",VLOOKUP(F41,SortLookup!$A$1:$B$5,2,FALSE))</f>
        <v>1</v>
      </c>
      <c r="K41" s="25" t="str">
        <f>IF(ISNA(VLOOKUP(G41,SortLookup!$A$7:$B$11,2,FALSE))," ",VLOOKUP(G41,SortLookup!$A$7:$B$11,2,FALSE))</f>
        <v> </v>
      </c>
      <c r="L41" s="123">
        <f>M41+N41+O41</f>
        <v>211.76</v>
      </c>
      <c r="M41" s="125">
        <f>AC41+AP41+BB41+BM41+BY41+CJ41+CU41+DF41+DQ41+EB41+EM41+EX41+FI41+FT41+GE41+GP41+HA41+HL41+HW41+IH41</f>
        <v>195.26</v>
      </c>
      <c r="N41" s="52">
        <f>AE41+AR41+BD41+BO41+CA41+CL41+CW41+DH41+DS41+ED41+EO41+EZ41+FK41+FV41+GG41+GR41+HC41+HN41+HY41+IJ41</f>
        <v>5</v>
      </c>
      <c r="O41" s="53">
        <f>P41/2</f>
        <v>11.5</v>
      </c>
      <c r="P41" s="126">
        <f>X41+AK41+AW41+BH41+BT41+CE41+CP41+DA41+DL41+DW41+EH41+ES41+FD41+FO41+FZ41+GK41+GV41+HG41+HR41+IC41</f>
        <v>23</v>
      </c>
      <c r="Q41" s="135">
        <v>4.82</v>
      </c>
      <c r="R41" s="38">
        <v>4.17</v>
      </c>
      <c r="S41" s="38">
        <v>9.43</v>
      </c>
      <c r="T41" s="38">
        <v>4.72</v>
      </c>
      <c r="U41" s="38"/>
      <c r="V41" s="38"/>
      <c r="W41" s="38"/>
      <c r="X41" s="39">
        <v>14</v>
      </c>
      <c r="Y41" s="39">
        <v>0</v>
      </c>
      <c r="Z41" s="39">
        <v>0</v>
      </c>
      <c r="AA41" s="39">
        <v>0</v>
      </c>
      <c r="AB41" s="40">
        <v>0</v>
      </c>
      <c r="AC41" s="34">
        <f>Q41+R41+S41+T41+U41+V41+W41</f>
        <v>23.14</v>
      </c>
      <c r="AD41" s="33">
        <f>X41/2</f>
        <v>7</v>
      </c>
      <c r="AE41" s="26">
        <f>(Y41*3)+(Z41*5)+(AA41*5)+(AB41*20)</f>
        <v>0</v>
      </c>
      <c r="AF41" s="94">
        <f>AC41+AD41+AE41</f>
        <v>30.14</v>
      </c>
      <c r="AG41" s="135">
        <v>37.46</v>
      </c>
      <c r="AH41" s="38"/>
      <c r="AI41" s="38"/>
      <c r="AJ41" s="38"/>
      <c r="AK41" s="39">
        <v>0</v>
      </c>
      <c r="AL41" s="39">
        <v>0</v>
      </c>
      <c r="AM41" s="39">
        <v>0</v>
      </c>
      <c r="AN41" s="39">
        <v>0</v>
      </c>
      <c r="AO41" s="40">
        <v>0</v>
      </c>
      <c r="AP41" s="34">
        <f>AG41+AH41+AI41+AJ41</f>
        <v>37.46</v>
      </c>
      <c r="AQ41" s="33">
        <f>AK41/2</f>
        <v>0</v>
      </c>
      <c r="AR41" s="26">
        <f>(AL41*3)+(AM41*5)+(AN41*5)+(AO41*20)</f>
        <v>0</v>
      </c>
      <c r="AS41" s="94">
        <f>AP41+AQ41+AR41</f>
        <v>37.46</v>
      </c>
      <c r="AT41" s="135">
        <v>70.04</v>
      </c>
      <c r="AU41" s="38"/>
      <c r="AV41" s="38"/>
      <c r="AW41" s="39">
        <v>0</v>
      </c>
      <c r="AX41" s="39">
        <v>0</v>
      </c>
      <c r="AY41" s="39">
        <v>0</v>
      </c>
      <c r="AZ41" s="39">
        <v>1</v>
      </c>
      <c r="BA41" s="40">
        <v>0</v>
      </c>
      <c r="BB41" s="34">
        <f>AT41+AU41+AV41</f>
        <v>70.04</v>
      </c>
      <c r="BC41" s="33">
        <f>AW41/2</f>
        <v>0</v>
      </c>
      <c r="BD41" s="26">
        <f>(AX41*3)+(AY41*5)+(AZ41*5)+(BA41*20)</f>
        <v>5</v>
      </c>
      <c r="BE41" s="94">
        <f>BB41+BC41+BD41</f>
        <v>75.04</v>
      </c>
      <c r="BF41" s="92"/>
      <c r="BG41" s="85"/>
      <c r="BH41" s="39"/>
      <c r="BI41" s="39"/>
      <c r="BJ41" s="39"/>
      <c r="BK41" s="39"/>
      <c r="BL41" s="40"/>
      <c r="BM41" s="63">
        <f>BF41+BG41</f>
        <v>0</v>
      </c>
      <c r="BN41" s="53">
        <f>BH41/2</f>
        <v>0</v>
      </c>
      <c r="BO41" s="52">
        <f>(BI41*3)+(BJ41*5)+(BK41*5)+(BL41*20)</f>
        <v>0</v>
      </c>
      <c r="BP41" s="51">
        <f>BM41+BN41+BO41</f>
        <v>0</v>
      </c>
      <c r="BQ41" s="42">
        <v>64.62</v>
      </c>
      <c r="BR41" s="38"/>
      <c r="BS41" s="38"/>
      <c r="BT41" s="39">
        <v>9</v>
      </c>
      <c r="BU41" s="39">
        <v>0</v>
      </c>
      <c r="BV41" s="39">
        <v>0</v>
      </c>
      <c r="BW41" s="39">
        <v>0</v>
      </c>
      <c r="BX41" s="40">
        <v>0</v>
      </c>
      <c r="BY41" s="34">
        <f>BQ41+BR41+BS41</f>
        <v>64.62</v>
      </c>
      <c r="BZ41" s="33">
        <f>BT41/2</f>
        <v>4.5</v>
      </c>
      <c r="CA41" s="43">
        <f>(BU41*3)+(BV41*5)+(BW41*5)+(BX41*20)</f>
        <v>0</v>
      </c>
      <c r="CB41" s="56">
        <f>BY41+BZ41+CA41</f>
        <v>69.12</v>
      </c>
      <c r="CC41" s="1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58">
        <f>IH41+II41+IJ41</f>
        <v>0</v>
      </c>
      <c r="IL41" s="59"/>
    </row>
    <row r="42" spans="1:246" ht="12.75">
      <c r="A42" s="31">
        <v>19</v>
      </c>
      <c r="B42" s="29" t="s">
        <v>166</v>
      </c>
      <c r="C42" s="29"/>
      <c r="D42" s="30"/>
      <c r="E42" s="30"/>
      <c r="F42" s="30" t="s">
        <v>18</v>
      </c>
      <c r="G42" s="90" t="s">
        <v>89</v>
      </c>
      <c r="H42" s="28">
        <f>IF(AND(OR($H$2="Y",$I$2="Y"),J42&lt;5,K42&lt;5),IF(AND(J42=J41,K42=K41),H41+1,1),"")</f>
      </c>
      <c r="I42" s="24" t="e">
        <f>IF(AND($I$2="Y",K42&gt;0,OR(AND(H42=1,#REF!=10),AND(H42=2,#REF!=20),AND(H42=3,#REF!=30),AND(H42=4,#REF!=40),AND(H42=5,#REF!=50),AND(H42=6,H91=60),AND(H42=7,H100=70),AND(H42=8,H109=80),AND(H42=9,H118=90),AND(H42=10,H127=100))),VLOOKUP(K42-1,SortLookup!$A$13:$B$16,2,FALSE),"")</f>
        <v>#REF!</v>
      </c>
      <c r="J42" s="45">
        <f>IF(ISNA(VLOOKUP(F42,SortLookup!$A$1:$B$5,2,FALSE))," ",VLOOKUP(F42,SortLookup!$A$1:$B$5,2,FALSE))</f>
        <v>1</v>
      </c>
      <c r="K42" s="25" t="str">
        <f>IF(ISNA(VLOOKUP(G42,SortLookup!$A$7:$B$11,2,FALSE))," ",VLOOKUP(G42,SortLookup!$A$7:$B$11,2,FALSE))</f>
        <v> </v>
      </c>
      <c r="L42" s="123">
        <f>M42+N42+O42</f>
        <v>235.32</v>
      </c>
      <c r="M42" s="125">
        <f>AC42+AP42+BB42+BM42+BY42+CJ42+CU42+DF42+DQ42+EB42+EM42+EX42+FI42+FT42+GE42+GP42+HA42+HL42+HW42+IH42</f>
        <v>204.82</v>
      </c>
      <c r="N42" s="52">
        <f>AE42+AR42+BD42+BO42+CA42+CL42+CW42+DH42+DS42+ED42+EO42+EZ42+FK42+FV42+GG42+GR42+HC42+HN42+HY42+IJ42</f>
        <v>13</v>
      </c>
      <c r="O42" s="53">
        <f>P42/2</f>
        <v>17.5</v>
      </c>
      <c r="P42" s="126">
        <f>X42+AK42+AW42+BH42+BT42+CE42+CP42+DA42+DL42+DW42+EH42+ES42+FD42+FO42+FZ42+GK42+GV42+HG42+HR42+IC42</f>
        <v>35</v>
      </c>
      <c r="Q42" s="135">
        <v>5.25</v>
      </c>
      <c r="R42" s="38">
        <v>4.53</v>
      </c>
      <c r="S42" s="38">
        <v>20.07</v>
      </c>
      <c r="T42" s="38">
        <v>9.26</v>
      </c>
      <c r="U42" s="38"/>
      <c r="V42" s="38"/>
      <c r="W42" s="38"/>
      <c r="X42" s="39">
        <v>21</v>
      </c>
      <c r="Y42" s="39">
        <v>0</v>
      </c>
      <c r="Z42" s="39">
        <v>0</v>
      </c>
      <c r="AA42" s="39">
        <v>0</v>
      </c>
      <c r="AB42" s="40">
        <v>0</v>
      </c>
      <c r="AC42" s="34">
        <f>Q42+R42+S42+T42+U42+V42+W42</f>
        <v>39.11</v>
      </c>
      <c r="AD42" s="33">
        <f>X42/2</f>
        <v>10.5</v>
      </c>
      <c r="AE42" s="26">
        <f>(Y42*3)+(Z42*5)+(AA42*5)+(AB42*20)</f>
        <v>0</v>
      </c>
      <c r="AF42" s="94">
        <f>AC42+AD42+AE42</f>
        <v>49.61</v>
      </c>
      <c r="AG42" s="135">
        <v>36.27</v>
      </c>
      <c r="AH42" s="38"/>
      <c r="AI42" s="38"/>
      <c r="AJ42" s="38"/>
      <c r="AK42" s="39">
        <v>1</v>
      </c>
      <c r="AL42" s="39">
        <v>0</v>
      </c>
      <c r="AM42" s="39">
        <v>0</v>
      </c>
      <c r="AN42" s="39">
        <v>0</v>
      </c>
      <c r="AO42" s="40">
        <v>0</v>
      </c>
      <c r="AP42" s="34">
        <f>AG42+AH42+AI42+AJ42</f>
        <v>36.27</v>
      </c>
      <c r="AQ42" s="33">
        <f>AK42/2</f>
        <v>0.5</v>
      </c>
      <c r="AR42" s="26">
        <f>(AL42*3)+(AM42*5)+(AN42*5)+(AO42*20)</f>
        <v>0</v>
      </c>
      <c r="AS42" s="94">
        <f>AP42+AQ42+AR42</f>
        <v>36.77</v>
      </c>
      <c r="AT42" s="135">
        <v>44.55</v>
      </c>
      <c r="AU42" s="38"/>
      <c r="AV42" s="38"/>
      <c r="AW42" s="39">
        <v>0</v>
      </c>
      <c r="AX42" s="39">
        <v>1</v>
      </c>
      <c r="AY42" s="39">
        <v>0</v>
      </c>
      <c r="AZ42" s="39">
        <v>0</v>
      </c>
      <c r="BA42" s="40">
        <v>0</v>
      </c>
      <c r="BB42" s="34">
        <f>AT42+AU42+AV42</f>
        <v>44.55</v>
      </c>
      <c r="BC42" s="33">
        <f>AW42/2</f>
        <v>0</v>
      </c>
      <c r="BD42" s="26">
        <f>(AX42*3)+(AY42*5)+(AZ42*5)+(BA42*20)</f>
        <v>3</v>
      </c>
      <c r="BE42" s="94">
        <f>BB42+BC42+BD42</f>
        <v>47.55</v>
      </c>
      <c r="BF42" s="92"/>
      <c r="BG42" s="85"/>
      <c r="BH42" s="39"/>
      <c r="BI42" s="39"/>
      <c r="BJ42" s="39"/>
      <c r="BK42" s="39"/>
      <c r="BL42" s="40"/>
      <c r="BM42" s="63">
        <f>BF42+BG42</f>
        <v>0</v>
      </c>
      <c r="BN42" s="53">
        <f>BH42/2</f>
        <v>0</v>
      </c>
      <c r="BO42" s="52">
        <f>(BI42*3)+(BJ42*5)+(BK42*5)+(BL42*20)</f>
        <v>0</v>
      </c>
      <c r="BP42" s="51">
        <f>BM42+BN42+BO42</f>
        <v>0</v>
      </c>
      <c r="BQ42" s="42">
        <v>84.89</v>
      </c>
      <c r="BR42" s="38"/>
      <c r="BS42" s="38"/>
      <c r="BT42" s="39">
        <v>13</v>
      </c>
      <c r="BU42" s="39">
        <v>0</v>
      </c>
      <c r="BV42" s="39">
        <v>2</v>
      </c>
      <c r="BW42" s="39">
        <v>0</v>
      </c>
      <c r="BX42" s="40">
        <v>0</v>
      </c>
      <c r="BY42" s="34">
        <f>BQ42+BR42+BS42</f>
        <v>84.89</v>
      </c>
      <c r="BZ42" s="33">
        <f>BT42/2</f>
        <v>6.5</v>
      </c>
      <c r="CA42" s="43">
        <f>(BU42*3)+(BV42*5)+(BW42*5)+(BX42*20)</f>
        <v>10</v>
      </c>
      <c r="CB42" s="56">
        <f>BY42+BZ42+CA42</f>
        <v>101.39</v>
      </c>
      <c r="CC42" s="1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58">
        <f>IH42+II42+IJ42</f>
        <v>0</v>
      </c>
      <c r="IL42" s="59"/>
    </row>
    <row r="43" spans="1:246" ht="12.75">
      <c r="A43" s="31">
        <v>20</v>
      </c>
      <c r="B43" s="29" t="s">
        <v>147</v>
      </c>
      <c r="C43" s="29"/>
      <c r="D43" s="30"/>
      <c r="E43" s="30"/>
      <c r="F43" s="30" t="s">
        <v>18</v>
      </c>
      <c r="G43" s="90" t="s">
        <v>89</v>
      </c>
      <c r="H43" s="28">
        <f>IF(AND(OR($H$2="Y",$I$2="Y"),J43&lt;5,K43&lt;5),IF(AND(J43=J42,K43=K42),H42+1,1),"")</f>
      </c>
      <c r="I43" s="24" t="e">
        <f>IF(AND($I$2="Y",K43&gt;0,OR(AND(H43=1,#REF!=10),AND(H43=2,H55=20),AND(H43=3,#REF!=30),AND(H43=4,H70=40),AND(H43=5,H78=50),AND(H43=6,H87=60),AND(H43=7,#REF!=70),AND(H43=8,H96=80),AND(H43=9,H109=90),AND(H43=10,H118=100))),VLOOKUP(K43-1,SortLookup!$A$13:$B$16,2,FALSE),"")</f>
        <v>#REF!</v>
      </c>
      <c r="J43" s="45">
        <f>IF(ISNA(VLOOKUP(F43,SortLookup!$A$1:$B$5,2,FALSE))," ",VLOOKUP(F43,SortLookup!$A$1:$B$5,2,FALSE))</f>
        <v>1</v>
      </c>
      <c r="K43" s="25" t="str">
        <f>IF(ISNA(VLOOKUP(G43,SortLookup!$A$7:$B$11,2,FALSE))," ",VLOOKUP(G43,SortLookup!$A$7:$B$11,2,FALSE))</f>
        <v> </v>
      </c>
      <c r="L43" s="123">
        <f>M43+N43+O43</f>
        <v>309.16</v>
      </c>
      <c r="M43" s="125">
        <f>AC43+AP43+BB43+BM43+BY43+CJ43+CU43+DF43+DQ43+EB43+EM43+EX43+FI43+FT43+GE43+GP43+HA43+HL43+HW43+IH43</f>
        <v>285.66</v>
      </c>
      <c r="N43" s="52">
        <f>AE43+AR43+BD43+BO43+CA43+CL43+CW43+DH43+DS43+ED43+EO43+EZ43+FK43+FV43+GG43+GR43+HC43+HN43+HY43+IJ43</f>
        <v>0</v>
      </c>
      <c r="O43" s="53">
        <f>P43/2</f>
        <v>23.5</v>
      </c>
      <c r="P43" s="126">
        <f>X43+AK43+AW43+BH43+BT43+CE43+CP43+DA43+DL43+DW43+EH43+ES43+FD43+FO43+FZ43+GK43+GV43+HG43+HR43+IC43</f>
        <v>47</v>
      </c>
      <c r="Q43" s="135">
        <v>5.97</v>
      </c>
      <c r="R43" s="38">
        <v>6.66</v>
      </c>
      <c r="S43" s="38">
        <v>12.25</v>
      </c>
      <c r="T43" s="38">
        <v>8.46</v>
      </c>
      <c r="U43" s="38"/>
      <c r="V43" s="38"/>
      <c r="W43" s="38"/>
      <c r="X43" s="39">
        <v>28</v>
      </c>
      <c r="Y43" s="39">
        <v>0</v>
      </c>
      <c r="Z43" s="39">
        <v>0</v>
      </c>
      <c r="AA43" s="39">
        <v>0</v>
      </c>
      <c r="AB43" s="40">
        <v>0</v>
      </c>
      <c r="AC43" s="34">
        <f>Q43+R43+S43+T43+U43+V43+W43</f>
        <v>33.34</v>
      </c>
      <c r="AD43" s="33">
        <f>X43/2</f>
        <v>14</v>
      </c>
      <c r="AE43" s="26">
        <f>(Y43*3)+(Z43*5)+(AA43*5)+(AB43*20)</f>
        <v>0</v>
      </c>
      <c r="AF43" s="94">
        <f>AC43+AD43+AE43</f>
        <v>47.34</v>
      </c>
      <c r="AG43" s="135">
        <v>45.41</v>
      </c>
      <c r="AH43" s="38"/>
      <c r="AI43" s="38"/>
      <c r="AJ43" s="38"/>
      <c r="AK43" s="39">
        <v>4</v>
      </c>
      <c r="AL43" s="39">
        <v>0</v>
      </c>
      <c r="AM43" s="39">
        <v>0</v>
      </c>
      <c r="AN43" s="39">
        <v>0</v>
      </c>
      <c r="AO43" s="40">
        <v>0</v>
      </c>
      <c r="AP43" s="34">
        <f>AG43+AH43+AI43+AJ43</f>
        <v>45.41</v>
      </c>
      <c r="AQ43" s="33">
        <f>AK43/2</f>
        <v>2</v>
      </c>
      <c r="AR43" s="26">
        <f>(AL43*3)+(AM43*5)+(AN43*5)+(AO43*20)</f>
        <v>0</v>
      </c>
      <c r="AS43" s="94">
        <f>AP43+AQ43+AR43</f>
        <v>47.41</v>
      </c>
      <c r="AT43" s="135">
        <v>59.4</v>
      </c>
      <c r="AU43" s="38"/>
      <c r="AV43" s="38"/>
      <c r="AW43" s="39">
        <v>3</v>
      </c>
      <c r="AX43" s="39">
        <v>0</v>
      </c>
      <c r="AY43" s="39">
        <v>0</v>
      </c>
      <c r="AZ43" s="39">
        <v>0</v>
      </c>
      <c r="BA43" s="40">
        <v>0</v>
      </c>
      <c r="BB43" s="34">
        <f>AT43+AU43+AV43</f>
        <v>59.4</v>
      </c>
      <c r="BC43" s="33">
        <f>AW43/2</f>
        <v>1.5</v>
      </c>
      <c r="BD43" s="26">
        <f>(AX43*3)+(AY43*5)+(AZ43*5)+(BA43*20)</f>
        <v>0</v>
      </c>
      <c r="BE43" s="94">
        <f>BB43+BC43+BD43</f>
        <v>60.9</v>
      </c>
      <c r="BF43" s="92"/>
      <c r="BG43" s="85"/>
      <c r="BH43" s="39"/>
      <c r="BI43" s="39"/>
      <c r="BJ43" s="39"/>
      <c r="BK43" s="39"/>
      <c r="BL43" s="40"/>
      <c r="BM43" s="63">
        <f>BF43+BG43</f>
        <v>0</v>
      </c>
      <c r="BN43" s="53">
        <f>BH43/2</f>
        <v>0</v>
      </c>
      <c r="BO43" s="52">
        <f>(BI43*3)+(BJ43*5)+(BK43*5)+(BL43*20)</f>
        <v>0</v>
      </c>
      <c r="BP43" s="51">
        <f>BM43+BN43+BO43</f>
        <v>0</v>
      </c>
      <c r="BQ43" s="42">
        <v>147.51</v>
      </c>
      <c r="BR43" s="38"/>
      <c r="BS43" s="38"/>
      <c r="BT43" s="39">
        <v>12</v>
      </c>
      <c r="BU43" s="39">
        <v>0</v>
      </c>
      <c r="BV43" s="39">
        <v>0</v>
      </c>
      <c r="BW43" s="39">
        <v>0</v>
      </c>
      <c r="BX43" s="40">
        <v>0</v>
      </c>
      <c r="BY43" s="34">
        <f>BQ43+BR43+BS43</f>
        <v>147.51</v>
      </c>
      <c r="BZ43" s="33">
        <f>BT43/2</f>
        <v>6</v>
      </c>
      <c r="CA43" s="43">
        <f>(BU43*3)+(BV43*5)+(BW43*5)+(BX43*20)</f>
        <v>0</v>
      </c>
      <c r="CB43" s="56">
        <f>BY43+BZ43+CA43</f>
        <v>153.51</v>
      </c>
      <c r="CC43" s="1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58">
        <f>IH43+II43+IJ43</f>
        <v>0</v>
      </c>
      <c r="IL43" s="59"/>
    </row>
    <row r="44" spans="1:246" ht="3" customHeight="1">
      <c r="A44" s="153"/>
      <c r="B44" s="69"/>
      <c r="C44" s="69"/>
      <c r="D44" s="70"/>
      <c r="E44" s="70"/>
      <c r="F44" s="70"/>
      <c r="G44" s="116"/>
      <c r="H44" s="71"/>
      <c r="I44" s="72"/>
      <c r="J44" s="80"/>
      <c r="K44" s="73"/>
      <c r="L44" s="127"/>
      <c r="M44" s="128"/>
      <c r="N44" s="122"/>
      <c r="O44" s="129"/>
      <c r="P44" s="130"/>
      <c r="Q44" s="137"/>
      <c r="R44" s="76"/>
      <c r="S44" s="76"/>
      <c r="T44" s="76"/>
      <c r="U44" s="76"/>
      <c r="V44" s="76"/>
      <c r="W44" s="76"/>
      <c r="X44" s="77"/>
      <c r="Y44" s="77"/>
      <c r="Z44" s="77"/>
      <c r="AA44" s="77"/>
      <c r="AB44" s="78"/>
      <c r="AC44" s="74"/>
      <c r="AD44" s="79"/>
      <c r="AE44" s="75"/>
      <c r="AF44" s="119"/>
      <c r="AG44" s="137"/>
      <c r="AH44" s="76"/>
      <c r="AI44" s="76"/>
      <c r="AJ44" s="76"/>
      <c r="AK44" s="77"/>
      <c r="AL44" s="77"/>
      <c r="AM44" s="77"/>
      <c r="AN44" s="77"/>
      <c r="AO44" s="78"/>
      <c r="AP44" s="74"/>
      <c r="AQ44" s="79"/>
      <c r="AR44" s="75"/>
      <c r="AS44" s="119"/>
      <c r="AT44" s="137"/>
      <c r="AU44" s="76"/>
      <c r="AV44" s="76"/>
      <c r="AW44" s="77"/>
      <c r="AX44" s="77"/>
      <c r="AY44" s="77"/>
      <c r="AZ44" s="77"/>
      <c r="BA44" s="78"/>
      <c r="BB44" s="74"/>
      <c r="BC44" s="79"/>
      <c r="BD44" s="75"/>
      <c r="BE44" s="119"/>
      <c r="BF44" s="117"/>
      <c r="BG44" s="120"/>
      <c r="BH44" s="77"/>
      <c r="BI44" s="77"/>
      <c r="BJ44" s="77"/>
      <c r="BK44" s="77"/>
      <c r="BL44" s="78"/>
      <c r="BM44" s="121"/>
      <c r="BN44" s="129"/>
      <c r="BO44" s="122"/>
      <c r="BP44" s="131"/>
      <c r="BQ44" s="148"/>
      <c r="BR44" s="76"/>
      <c r="BS44" s="76"/>
      <c r="BT44" s="77"/>
      <c r="BU44" s="77"/>
      <c r="BV44" s="77"/>
      <c r="BW44" s="77"/>
      <c r="BX44" s="78"/>
      <c r="BY44" s="74"/>
      <c r="BZ44" s="79"/>
      <c r="CA44" s="149"/>
      <c r="CB44" s="150"/>
      <c r="CC44" s="1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8"/>
      <c r="IL44" s="59"/>
    </row>
    <row r="45" spans="1:246" ht="12.75">
      <c r="A45" s="31">
        <v>1</v>
      </c>
      <c r="B45" s="29" t="s">
        <v>98</v>
      </c>
      <c r="C45" s="29"/>
      <c r="D45" s="30"/>
      <c r="E45" s="30"/>
      <c r="F45" s="30" t="s">
        <v>102</v>
      </c>
      <c r="G45" s="90" t="s">
        <v>25</v>
      </c>
      <c r="H45" s="28">
        <f>IF(AND(OR($H$2="Y",$I$2="Y"),J45&lt;5,K45&lt;5),IF(AND(J45=J43,K45=K43),H43+1,1),"")</f>
      </c>
      <c r="I45" s="24" t="e">
        <f>IF(AND($I$2="Y",K45&gt;0,OR(AND(H45=1,#REF!=10),AND(H45=2,H61=20),AND(H45=3,#REF!=30),AND(H45=4,H70=40),AND(H45=5,H82=50),AND(H45=6,H91=60),AND(H45=7,H100=70),AND(H45=8,H109=80),AND(H45=9,H118=90),AND(H45=10,H127=100))),VLOOKUP(K45-1,SortLookup!$A$13:$B$16,2,FALSE),"")</f>
        <v>#REF!</v>
      </c>
      <c r="J45" s="45" t="str">
        <f>IF(ISNA(VLOOKUP(F45,SortLookup!$A$1:$B$5,2,FALSE))," ",VLOOKUP(F45,SortLookup!$A$1:$B$5,2,FALSE))</f>
        <v> </v>
      </c>
      <c r="K45" s="25">
        <f>IF(ISNA(VLOOKUP(G45,SortLookup!$A$7:$B$11,2,FALSE))," ",VLOOKUP(G45,SortLookup!$A$7:$B$11,2,FALSE))</f>
        <v>4</v>
      </c>
      <c r="L45" s="123">
        <f>M45+N45+O45</f>
        <v>219.04</v>
      </c>
      <c r="M45" s="125">
        <f>AC45+AP45+BB45+BM45+BY45+CJ45+CU45+DF45+DQ45+EB45+EM45+EX45+FI45+FT45+GE45+GP45+HA45+HL45+HW45+IH45</f>
        <v>208.04</v>
      </c>
      <c r="N45" s="52">
        <f>AE45+AR45+BD45+BO45+CA45+CL45+CW45+DH45+DS45+ED45+EO45+EZ45+FK45+FV45+GG45+GR45+HC45+HN45+HY45+IJ45</f>
        <v>5</v>
      </c>
      <c r="O45" s="53">
        <f>P45/2</f>
        <v>6</v>
      </c>
      <c r="P45" s="126">
        <f>X45+AK45+AW45+BH45+BT45+CE45+CP45+DA45+DL45+DW45+EH45+ES45+FD45+FO45+FZ45+GK45+GV45+HG45+HR45+IC45</f>
        <v>12</v>
      </c>
      <c r="Q45" s="135">
        <v>5.41</v>
      </c>
      <c r="R45" s="38">
        <v>4.8</v>
      </c>
      <c r="S45" s="38">
        <v>7.7</v>
      </c>
      <c r="T45" s="38">
        <v>7.35</v>
      </c>
      <c r="U45" s="38"/>
      <c r="V45" s="38"/>
      <c r="W45" s="38"/>
      <c r="X45" s="39">
        <v>12</v>
      </c>
      <c r="Y45" s="39">
        <v>0</v>
      </c>
      <c r="Z45" s="39">
        <v>0</v>
      </c>
      <c r="AA45" s="39">
        <v>0</v>
      </c>
      <c r="AB45" s="40">
        <v>0</v>
      </c>
      <c r="AC45" s="34">
        <f>Q45+R45+S45+T45+U45+V45+W45</f>
        <v>25.26</v>
      </c>
      <c r="AD45" s="33">
        <f>X45/2</f>
        <v>6</v>
      </c>
      <c r="AE45" s="26">
        <f>(Y45*3)+(Z45*5)+(AA45*5)+(AB45*20)</f>
        <v>0</v>
      </c>
      <c r="AF45" s="94">
        <f>AC45+AD45+AE45</f>
        <v>31.26</v>
      </c>
      <c r="AG45" s="135">
        <v>36.68</v>
      </c>
      <c r="AH45" s="38"/>
      <c r="AI45" s="38"/>
      <c r="AJ45" s="38"/>
      <c r="AK45" s="39">
        <v>0</v>
      </c>
      <c r="AL45" s="39">
        <v>0</v>
      </c>
      <c r="AM45" s="39">
        <v>0</v>
      </c>
      <c r="AN45" s="39">
        <v>0</v>
      </c>
      <c r="AO45" s="40">
        <v>0</v>
      </c>
      <c r="AP45" s="34">
        <f>AG45+AH45+AI45+AJ45</f>
        <v>36.68</v>
      </c>
      <c r="AQ45" s="33">
        <f>AK45/2</f>
        <v>0</v>
      </c>
      <c r="AR45" s="26">
        <f>(AL45*3)+(AM45*5)+(AN45*5)+(AO45*20)</f>
        <v>0</v>
      </c>
      <c r="AS45" s="94">
        <f>AP45+AQ45+AR45</f>
        <v>36.68</v>
      </c>
      <c r="AT45" s="135">
        <v>66.22</v>
      </c>
      <c r="AU45" s="38"/>
      <c r="AV45" s="38"/>
      <c r="AW45" s="39">
        <v>0</v>
      </c>
      <c r="AX45" s="39">
        <v>0</v>
      </c>
      <c r="AY45" s="39">
        <v>0</v>
      </c>
      <c r="AZ45" s="39">
        <v>1</v>
      </c>
      <c r="BA45" s="40">
        <v>0</v>
      </c>
      <c r="BB45" s="34">
        <f>AT45+AU45+AV45</f>
        <v>66.22</v>
      </c>
      <c r="BC45" s="33">
        <f>AW45/2</f>
        <v>0</v>
      </c>
      <c r="BD45" s="26">
        <f>(AX45*3)+(AY45*5)+(AZ45*5)+(BA45*20)</f>
        <v>5</v>
      </c>
      <c r="BE45" s="94">
        <f>BB45+BC45+BD45</f>
        <v>71.22</v>
      </c>
      <c r="BF45" s="92"/>
      <c r="BG45" s="85"/>
      <c r="BH45" s="39"/>
      <c r="BI45" s="39"/>
      <c r="BJ45" s="39"/>
      <c r="BK45" s="39"/>
      <c r="BL45" s="40"/>
      <c r="BM45" s="63">
        <f>BF45+BG45</f>
        <v>0</v>
      </c>
      <c r="BN45" s="53">
        <f>BH45/2</f>
        <v>0</v>
      </c>
      <c r="BO45" s="52">
        <f>(BI45*3)+(BJ45*5)+(BK45*5)+(BL45*20)</f>
        <v>0</v>
      </c>
      <c r="BP45" s="51">
        <f>BM45+BN45+BO45</f>
        <v>0</v>
      </c>
      <c r="BQ45" s="42">
        <v>79.88</v>
      </c>
      <c r="BR45" s="38"/>
      <c r="BS45" s="38"/>
      <c r="BT45" s="39">
        <v>0</v>
      </c>
      <c r="BU45" s="39">
        <v>0</v>
      </c>
      <c r="BV45" s="39">
        <v>0</v>
      </c>
      <c r="BW45" s="39">
        <v>0</v>
      </c>
      <c r="BX45" s="40">
        <v>0</v>
      </c>
      <c r="BY45" s="34">
        <f>BQ45+BR45+BS45</f>
        <v>79.88</v>
      </c>
      <c r="BZ45" s="33">
        <f>BT45/2</f>
        <v>0</v>
      </c>
      <c r="CA45" s="43">
        <f>(BU45*3)+(BV45*5)+(BW45*5)+(BX45*20)</f>
        <v>0</v>
      </c>
      <c r="CB45" s="56">
        <f>BY45+BZ45+CA45</f>
        <v>79.88</v>
      </c>
      <c r="CC45" s="1"/>
      <c r="CD45" s="1"/>
      <c r="CE45" s="2"/>
      <c r="CF45" s="2"/>
      <c r="CG45" s="2"/>
      <c r="CH45" s="2"/>
      <c r="CI45" s="2"/>
      <c r="CJ45" s="7">
        <f>CC45+CD45</f>
        <v>0</v>
      </c>
      <c r="CK45" s="14">
        <f>CE45/2</f>
        <v>0</v>
      </c>
      <c r="CL45" s="6">
        <f>(CF45*3)+(CG45*5)+(CH45*5)+(CI45*20)</f>
        <v>0</v>
      </c>
      <c r="CM45" s="15">
        <f>CJ45+CK45+CL45</f>
        <v>0</v>
      </c>
      <c r="CN45" s="16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58">
        <f>IH45+II45+IJ45</f>
        <v>0</v>
      </c>
      <c r="IL45" s="59"/>
    </row>
    <row r="46" spans="1:246" ht="12.75">
      <c r="A46" s="31">
        <v>2</v>
      </c>
      <c r="B46" s="29" t="s">
        <v>169</v>
      </c>
      <c r="C46" s="29"/>
      <c r="D46" s="30"/>
      <c r="E46" s="30"/>
      <c r="F46" s="30" t="s">
        <v>102</v>
      </c>
      <c r="G46" s="90" t="s">
        <v>89</v>
      </c>
      <c r="H46" s="28">
        <f>IF(AND(OR($H$2="Y",$I$2="Y"),J46&lt;5,K46&lt;5),IF(AND(J46=J45,K46=K45),H45+1,1),"")</f>
      </c>
      <c r="I46" s="24" t="e">
        <f>IF(AND($I$2="Y",K46&gt;0,OR(AND(H46=1,#REF!=10),AND(H46=2,H53=20),AND(H46=3,H66=30),AND(H46=4,H75=40),AND(H46=5,H83=50),AND(H46=6,H92=60),AND(H46=7,H101=70),AND(H46=8,H110=80),AND(H46=9,H119=90),AND(H46=10,H128=100))),VLOOKUP(K46-1,SortLookup!$A$13:$B$16,2,FALSE),"")</f>
        <v>#REF!</v>
      </c>
      <c r="J46" s="45" t="str">
        <f>IF(ISNA(VLOOKUP(F46,SortLookup!$A$1:$B$5,2,FALSE))," ",VLOOKUP(F46,SortLookup!$A$1:$B$5,2,FALSE))</f>
        <v> </v>
      </c>
      <c r="K46" s="25" t="str">
        <f>IF(ISNA(VLOOKUP(G46,SortLookup!$A$7:$B$11,2,FALSE))," ",VLOOKUP(G46,SortLookup!$A$7:$B$11,2,FALSE))</f>
        <v> </v>
      </c>
      <c r="L46" s="123">
        <f>M46+N46+O46</f>
        <v>338.58</v>
      </c>
      <c r="M46" s="125">
        <f>AC46+AP46+BB46+BM46+BY46+CJ46+CU46+DF46+DQ46+EB46+EM46+EX46+FI46+FT46+GE46+GP46+HA46+HL46+HW46+IH46</f>
        <v>292.08</v>
      </c>
      <c r="N46" s="52">
        <f>AE46+AR46+BD46+BO46+CA46+CL46+CW46+DH46+DS46+ED46+EO46+EZ46+FK46+FV46+GG46+GR46+HC46+HN46+HY46+IJ46</f>
        <v>13</v>
      </c>
      <c r="O46" s="53">
        <f>P46/2</f>
        <v>33.5</v>
      </c>
      <c r="P46" s="126">
        <f>X46+AK46+AW46+BH46+BT46+CE46+CP46+DA46+DL46+DW46+EH46+ES46+FD46+FO46+FZ46+GK46+GV46+HG46+HR46+IC46</f>
        <v>67</v>
      </c>
      <c r="Q46" s="135">
        <v>8.71</v>
      </c>
      <c r="R46" s="38">
        <v>6.17</v>
      </c>
      <c r="S46" s="38">
        <v>15.88</v>
      </c>
      <c r="T46" s="38">
        <v>50.03</v>
      </c>
      <c r="U46" s="38"/>
      <c r="V46" s="38"/>
      <c r="W46" s="38"/>
      <c r="X46" s="39">
        <v>33</v>
      </c>
      <c r="Y46" s="39">
        <v>1</v>
      </c>
      <c r="Z46" s="39">
        <v>1</v>
      </c>
      <c r="AA46" s="39">
        <v>0</v>
      </c>
      <c r="AB46" s="40">
        <v>0</v>
      </c>
      <c r="AC46" s="34">
        <f>Q46+R46+S46+T46+U46+V46+W46</f>
        <v>80.79</v>
      </c>
      <c r="AD46" s="33">
        <f>X46/2</f>
        <v>16.5</v>
      </c>
      <c r="AE46" s="26">
        <f>(Y46*3)+(Z46*5)+(AA46*5)+(AB46*20)</f>
        <v>8</v>
      </c>
      <c r="AF46" s="94">
        <f>AC46+AD46+AE46</f>
        <v>105.29</v>
      </c>
      <c r="AG46" s="135">
        <v>53.24</v>
      </c>
      <c r="AH46" s="38"/>
      <c r="AI46" s="38"/>
      <c r="AJ46" s="38"/>
      <c r="AK46" s="39">
        <v>11</v>
      </c>
      <c r="AL46" s="39">
        <v>0</v>
      </c>
      <c r="AM46" s="39">
        <v>0</v>
      </c>
      <c r="AN46" s="39">
        <v>0</v>
      </c>
      <c r="AO46" s="40">
        <v>0</v>
      </c>
      <c r="AP46" s="34">
        <f>AG46+AH46+AI46+AJ46</f>
        <v>53.24</v>
      </c>
      <c r="AQ46" s="33">
        <f>AK46/2</f>
        <v>5.5</v>
      </c>
      <c r="AR46" s="26">
        <f>(AL46*3)+(AM46*5)+(AN46*5)+(AO46*20)</f>
        <v>0</v>
      </c>
      <c r="AS46" s="94">
        <f>AP46+AQ46+AR46</f>
        <v>58.74</v>
      </c>
      <c r="AT46" s="135">
        <v>83.8</v>
      </c>
      <c r="AU46" s="38"/>
      <c r="AV46" s="38"/>
      <c r="AW46" s="39">
        <v>6</v>
      </c>
      <c r="AX46" s="39">
        <v>0</v>
      </c>
      <c r="AY46" s="39">
        <v>0</v>
      </c>
      <c r="AZ46" s="39">
        <v>1</v>
      </c>
      <c r="BA46" s="40">
        <v>0</v>
      </c>
      <c r="BB46" s="34">
        <f>AT46+AU46+AV46</f>
        <v>83.8</v>
      </c>
      <c r="BC46" s="33">
        <f>AW46/2</f>
        <v>3</v>
      </c>
      <c r="BD46" s="26">
        <f>(AX46*3)+(AY46*5)+(AZ46*5)+(BA46*20)</f>
        <v>5</v>
      </c>
      <c r="BE46" s="94">
        <f>BB46+BC46+BD46</f>
        <v>91.8</v>
      </c>
      <c r="BF46" s="92"/>
      <c r="BG46" s="85"/>
      <c r="BH46" s="39"/>
      <c r="BI46" s="39"/>
      <c r="BJ46" s="39"/>
      <c r="BK46" s="39"/>
      <c r="BL46" s="40"/>
      <c r="BM46" s="63">
        <f>BF46+BG46</f>
        <v>0</v>
      </c>
      <c r="BN46" s="53">
        <f>BH46/2</f>
        <v>0</v>
      </c>
      <c r="BO46" s="52">
        <f>(BI46*3)+(BJ46*5)+(BK46*5)+(BL46*20)</f>
        <v>0</v>
      </c>
      <c r="BP46" s="51">
        <f>BM46+BN46+BO46</f>
        <v>0</v>
      </c>
      <c r="BQ46" s="42">
        <v>74.25</v>
      </c>
      <c r="BR46" s="38"/>
      <c r="BS46" s="38"/>
      <c r="BT46" s="39">
        <v>17</v>
      </c>
      <c r="BU46" s="39">
        <v>0</v>
      </c>
      <c r="BV46" s="39">
        <v>0</v>
      </c>
      <c r="BW46" s="39">
        <v>0</v>
      </c>
      <c r="BX46" s="40">
        <v>0</v>
      </c>
      <c r="BY46" s="34">
        <f>BQ46+BR46+BS46</f>
        <v>74.25</v>
      </c>
      <c r="BZ46" s="33">
        <f>BT46/2</f>
        <v>8.5</v>
      </c>
      <c r="CA46" s="43">
        <f>(BU46*3)+(BV46*5)+(BW46*5)+(BX46*20)</f>
        <v>0</v>
      </c>
      <c r="CB46" s="56">
        <f>BY46+BZ46+CA46</f>
        <v>82.75</v>
      </c>
      <c r="CC46" s="1"/>
      <c r="CD46" s="1"/>
      <c r="CE46" s="2"/>
      <c r="CF46" s="2"/>
      <c r="CG46" s="2"/>
      <c r="CH46" s="2"/>
      <c r="CI46" s="2"/>
      <c r="CJ46" s="7">
        <f>CC46+CD46</f>
        <v>0</v>
      </c>
      <c r="CK46" s="14">
        <f>CE46/2</f>
        <v>0</v>
      </c>
      <c r="CL46" s="6">
        <f>(CF46*3)+(CG46*5)+(CH46*5)+(CI46*20)</f>
        <v>0</v>
      </c>
      <c r="CM46" s="15">
        <f>CJ46+CK46+CL46</f>
        <v>0</v>
      </c>
      <c r="CN46" s="16"/>
      <c r="CO46" s="1"/>
      <c r="CP46" s="2"/>
      <c r="CQ46" s="2"/>
      <c r="CR46" s="2"/>
      <c r="CS46" s="2"/>
      <c r="CT46" s="2"/>
      <c r="CU46" s="7">
        <f>CN46+CO46</f>
        <v>0</v>
      </c>
      <c r="CV46" s="14">
        <f>CP46/2</f>
        <v>0</v>
      </c>
      <c r="CW46" s="6">
        <f>(CQ46*3)+(CR46*5)+(CS46*5)+(CT46*20)</f>
        <v>0</v>
      </c>
      <c r="CX46" s="15">
        <f>CU46+CV46+CW46</f>
        <v>0</v>
      </c>
      <c r="CY46" s="16"/>
      <c r="CZ46" s="1"/>
      <c r="DA46" s="2"/>
      <c r="DB46" s="2"/>
      <c r="DC46" s="2"/>
      <c r="DD46" s="2"/>
      <c r="DE46" s="2"/>
      <c r="DF46" s="7">
        <f>CY46+CZ46</f>
        <v>0</v>
      </c>
      <c r="DG46" s="14">
        <f>DA46/2</f>
        <v>0</v>
      </c>
      <c r="DH46" s="6">
        <f>(DB46*3)+(DC46*5)+(DD46*5)+(DE46*20)</f>
        <v>0</v>
      </c>
      <c r="DI46" s="15">
        <f>DF46+DG46+DH46</f>
        <v>0</v>
      </c>
      <c r="DJ46" s="16"/>
      <c r="DK46" s="1"/>
      <c r="DL46" s="2"/>
      <c r="DM46" s="2"/>
      <c r="DN46" s="2"/>
      <c r="DO46" s="2"/>
      <c r="DP46" s="2"/>
      <c r="DQ46" s="7">
        <f>DJ46+DK46</f>
        <v>0</v>
      </c>
      <c r="DR46" s="14">
        <f>DL46/2</f>
        <v>0</v>
      </c>
      <c r="DS46" s="6">
        <f>(DM46*3)+(DN46*5)+(DO46*5)+(DP46*20)</f>
        <v>0</v>
      </c>
      <c r="DT46" s="15">
        <f>DQ46+DR46+DS46</f>
        <v>0</v>
      </c>
      <c r="DU46" s="16"/>
      <c r="DV46" s="1"/>
      <c r="DW46" s="2"/>
      <c r="DX46" s="2"/>
      <c r="DY46" s="2"/>
      <c r="DZ46" s="2"/>
      <c r="EA46" s="2"/>
      <c r="EB46" s="7">
        <f>DU46+DV46</f>
        <v>0</v>
      </c>
      <c r="EC46" s="14">
        <f>DW46/2</f>
        <v>0</v>
      </c>
      <c r="ED46" s="6">
        <f>(DX46*3)+(DY46*5)+(DZ46*5)+(EA46*20)</f>
        <v>0</v>
      </c>
      <c r="EE46" s="15">
        <f>EB46+EC46+ED46</f>
        <v>0</v>
      </c>
      <c r="EF46" s="16"/>
      <c r="EG46" s="1"/>
      <c r="EH46" s="2"/>
      <c r="EI46" s="2"/>
      <c r="EJ46" s="2"/>
      <c r="EK46" s="2"/>
      <c r="EL46" s="2"/>
      <c r="EM46" s="7">
        <f>EF46+EG46</f>
        <v>0</v>
      </c>
      <c r="EN46" s="14">
        <f>EH46/2</f>
        <v>0</v>
      </c>
      <c r="EO46" s="6">
        <f>(EI46*3)+(EJ46*5)+(EK46*5)+(EL46*20)</f>
        <v>0</v>
      </c>
      <c r="EP46" s="15">
        <f>EM46+EN46+EO46</f>
        <v>0</v>
      </c>
      <c r="EQ46" s="16"/>
      <c r="ER46" s="1"/>
      <c r="ES46" s="2"/>
      <c r="ET46" s="2"/>
      <c r="EU46" s="2"/>
      <c r="EV46" s="2"/>
      <c r="EW46" s="2"/>
      <c r="EX46" s="7">
        <f>EQ46+ER46</f>
        <v>0</v>
      </c>
      <c r="EY46" s="14">
        <f>ES46/2</f>
        <v>0</v>
      </c>
      <c r="EZ46" s="6">
        <f>(ET46*3)+(EU46*5)+(EV46*5)+(EW46*20)</f>
        <v>0</v>
      </c>
      <c r="FA46" s="15">
        <f>EX46+EY46+EZ46</f>
        <v>0</v>
      </c>
      <c r="FB46" s="16"/>
      <c r="FC46" s="1"/>
      <c r="FD46" s="2"/>
      <c r="FE46" s="2"/>
      <c r="FF46" s="2"/>
      <c r="FG46" s="2"/>
      <c r="FH46" s="2"/>
      <c r="FI46" s="7">
        <f>FB46+FC46</f>
        <v>0</v>
      </c>
      <c r="FJ46" s="14">
        <f>FD46/2</f>
        <v>0</v>
      </c>
      <c r="FK46" s="6">
        <f>(FE46*3)+(FF46*5)+(FG46*5)+(FH46*20)</f>
        <v>0</v>
      </c>
      <c r="FL46" s="15">
        <f>FI46+FJ46+FK46</f>
        <v>0</v>
      </c>
      <c r="FM46" s="16"/>
      <c r="FN46" s="1"/>
      <c r="FO46" s="2"/>
      <c r="FP46" s="2"/>
      <c r="FQ46" s="2"/>
      <c r="FR46" s="2"/>
      <c r="FS46" s="2"/>
      <c r="FT46" s="7">
        <f>FM46+FN46</f>
        <v>0</v>
      </c>
      <c r="FU46" s="14">
        <f>FO46/2</f>
        <v>0</v>
      </c>
      <c r="FV46" s="6">
        <f>(FP46*3)+(FQ46*5)+(FR46*5)+(FS46*20)</f>
        <v>0</v>
      </c>
      <c r="FW46" s="15">
        <f>FT46+FU46+FV46</f>
        <v>0</v>
      </c>
      <c r="FX46" s="16"/>
      <c r="FY46" s="1"/>
      <c r="FZ46" s="2"/>
      <c r="GA46" s="2"/>
      <c r="GB46" s="2"/>
      <c r="GC46" s="2"/>
      <c r="GD46" s="2"/>
      <c r="GE46" s="7">
        <f>FX46+FY46</f>
        <v>0</v>
      </c>
      <c r="GF46" s="14">
        <f>FZ46/2</f>
        <v>0</v>
      </c>
      <c r="GG46" s="6">
        <f>(GA46*3)+(GB46*5)+(GC46*5)+(GD46*20)</f>
        <v>0</v>
      </c>
      <c r="GH46" s="15">
        <f>GE46+GF46+GG46</f>
        <v>0</v>
      </c>
      <c r="GI46" s="16"/>
      <c r="GJ46" s="1"/>
      <c r="GK46" s="2"/>
      <c r="GL46" s="2"/>
      <c r="GM46" s="2"/>
      <c r="GN46" s="2"/>
      <c r="GO46" s="2"/>
      <c r="GP46" s="7">
        <f>GI46+GJ46</f>
        <v>0</v>
      </c>
      <c r="GQ46" s="14">
        <f>GK46/2</f>
        <v>0</v>
      </c>
      <c r="GR46" s="6">
        <f>(GL46*3)+(GM46*5)+(GN46*5)+(GO46*20)</f>
        <v>0</v>
      </c>
      <c r="GS46" s="15">
        <f>GP46+GQ46+GR46</f>
        <v>0</v>
      </c>
      <c r="GT46" s="16"/>
      <c r="GU46" s="1"/>
      <c r="GV46" s="2"/>
      <c r="GW46" s="2"/>
      <c r="GX46" s="2"/>
      <c r="GY46" s="2"/>
      <c r="GZ46" s="2"/>
      <c r="HA46" s="7">
        <f>GT46+GU46</f>
        <v>0</v>
      </c>
      <c r="HB46" s="14">
        <f>GV46/2</f>
        <v>0</v>
      </c>
      <c r="HC46" s="6">
        <f>(GW46*3)+(GX46*5)+(GY46*5)+(GZ46*20)</f>
        <v>0</v>
      </c>
      <c r="HD46" s="15">
        <f>HA46+HB46+HC46</f>
        <v>0</v>
      </c>
      <c r="HE46" s="16"/>
      <c r="HF46" s="1"/>
      <c r="HG46" s="2"/>
      <c r="HH46" s="2"/>
      <c r="HI46" s="2"/>
      <c r="HJ46" s="2"/>
      <c r="HK46" s="2"/>
      <c r="HL46" s="7">
        <f>HE46+HF46</f>
        <v>0</v>
      </c>
      <c r="HM46" s="14">
        <f>HG46/2</f>
        <v>0</v>
      </c>
      <c r="HN46" s="6">
        <f>(HH46*3)+(HI46*5)+(HJ46*5)+(HK46*20)</f>
        <v>0</v>
      </c>
      <c r="HO46" s="15">
        <f>HL46+HM46+HN46</f>
        <v>0</v>
      </c>
      <c r="HP46" s="16"/>
      <c r="HQ46" s="1"/>
      <c r="HR46" s="2"/>
      <c r="HS46" s="2"/>
      <c r="HT46" s="2"/>
      <c r="HU46" s="2"/>
      <c r="HV46" s="2"/>
      <c r="HW46" s="7">
        <f>HP46+HQ46</f>
        <v>0</v>
      </c>
      <c r="HX46" s="14">
        <f>HR46/2</f>
        <v>0</v>
      </c>
      <c r="HY46" s="6">
        <f>(HS46*3)+(HT46*5)+(HU46*5)+(HV46*20)</f>
        <v>0</v>
      </c>
      <c r="HZ46" s="15">
        <f>HW46+HX46+HY46</f>
        <v>0</v>
      </c>
      <c r="IA46" s="16"/>
      <c r="IB46" s="1"/>
      <c r="IC46" s="2"/>
      <c r="ID46" s="2"/>
      <c r="IE46" s="2"/>
      <c r="IF46" s="2"/>
      <c r="IG46" s="2"/>
      <c r="IH46" s="7">
        <f>IA46+IB46</f>
        <v>0</v>
      </c>
      <c r="II46" s="14">
        <f>IC46/2</f>
        <v>0</v>
      </c>
      <c r="IJ46" s="6">
        <f>(ID46*3)+(IE46*5)+(IF46*5)+(IG46*20)</f>
        <v>0</v>
      </c>
      <c r="IK46" s="58">
        <f>IH46+II46+IJ46</f>
        <v>0</v>
      </c>
      <c r="IL46" s="59"/>
    </row>
    <row r="47" spans="1:246" ht="3" customHeight="1">
      <c r="A47" s="153"/>
      <c r="B47" s="69"/>
      <c r="C47" s="69"/>
      <c r="D47" s="70"/>
      <c r="E47" s="70"/>
      <c r="F47" s="70"/>
      <c r="G47" s="116"/>
      <c r="H47" s="71"/>
      <c r="I47" s="72"/>
      <c r="J47" s="80"/>
      <c r="K47" s="73"/>
      <c r="L47" s="127"/>
      <c r="M47" s="128"/>
      <c r="N47" s="122"/>
      <c r="O47" s="129"/>
      <c r="P47" s="130"/>
      <c r="Q47" s="137"/>
      <c r="R47" s="76"/>
      <c r="S47" s="76"/>
      <c r="T47" s="76"/>
      <c r="U47" s="76"/>
      <c r="V47" s="76"/>
      <c r="W47" s="76"/>
      <c r="X47" s="77"/>
      <c r="Y47" s="77"/>
      <c r="Z47" s="77"/>
      <c r="AA47" s="77"/>
      <c r="AB47" s="78"/>
      <c r="AC47" s="74"/>
      <c r="AD47" s="79"/>
      <c r="AE47" s="75"/>
      <c r="AF47" s="119"/>
      <c r="AG47" s="137"/>
      <c r="AH47" s="76"/>
      <c r="AI47" s="76"/>
      <c r="AJ47" s="76"/>
      <c r="AK47" s="77"/>
      <c r="AL47" s="77"/>
      <c r="AM47" s="77"/>
      <c r="AN47" s="77"/>
      <c r="AO47" s="78"/>
      <c r="AP47" s="74"/>
      <c r="AQ47" s="79"/>
      <c r="AR47" s="75"/>
      <c r="AS47" s="119"/>
      <c r="AT47" s="137"/>
      <c r="AU47" s="76"/>
      <c r="AV47" s="76"/>
      <c r="AW47" s="77"/>
      <c r="AX47" s="77"/>
      <c r="AY47" s="77"/>
      <c r="AZ47" s="77"/>
      <c r="BA47" s="78"/>
      <c r="BB47" s="74"/>
      <c r="BC47" s="79"/>
      <c r="BD47" s="75"/>
      <c r="BE47" s="119"/>
      <c r="BF47" s="117"/>
      <c r="BG47" s="120"/>
      <c r="BH47" s="77"/>
      <c r="BI47" s="77"/>
      <c r="BJ47" s="77"/>
      <c r="BK47" s="77"/>
      <c r="BL47" s="78"/>
      <c r="BM47" s="121"/>
      <c r="BN47" s="129"/>
      <c r="BO47" s="122"/>
      <c r="BP47" s="131"/>
      <c r="BQ47" s="148"/>
      <c r="BR47" s="76"/>
      <c r="BS47" s="76"/>
      <c r="BT47" s="77"/>
      <c r="BU47" s="77"/>
      <c r="BV47" s="77"/>
      <c r="BW47" s="77"/>
      <c r="BX47" s="78"/>
      <c r="BY47" s="74"/>
      <c r="BZ47" s="79"/>
      <c r="CA47" s="149"/>
      <c r="CB47" s="150"/>
      <c r="CC47" s="1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8"/>
      <c r="IL47" s="59"/>
    </row>
    <row r="48" spans="1:246" ht="12.75">
      <c r="A48" s="31">
        <v>1</v>
      </c>
      <c r="B48" s="29" t="s">
        <v>163</v>
      </c>
      <c r="C48" s="29"/>
      <c r="D48" s="30"/>
      <c r="E48" s="30" t="s">
        <v>137</v>
      </c>
      <c r="F48" s="30" t="s">
        <v>17</v>
      </c>
      <c r="G48" s="90" t="s">
        <v>22</v>
      </c>
      <c r="H48" s="28">
        <f>IF(AND(OR($H$2="Y",$I$2="Y"),J48&lt;5,K48&lt;5),IF(AND(J48=J43,K48=K43),H43+1,1),"")</f>
      </c>
      <c r="I48" s="24" t="e">
        <f>IF(AND($I$2="Y",K48&gt;0,OR(AND(H48=1,#REF!=10),AND(H48=2,#REF!=20),AND(H48=3,#REF!=30),AND(H48=4,#REF!=40),AND(H48=5,H86=50),AND(H48=6,H95=60),AND(H48=7,H104=70),AND(H48=8,H113=80),AND(H48=9,H122=90),AND(H48=10,H131=100))),VLOOKUP(K48-1,SortLookup!$A$13:$B$16,2,FALSE),"")</f>
        <v>#REF!</v>
      </c>
      <c r="J48" s="45">
        <f>IF(ISNA(VLOOKUP(F48,SortLookup!$A$1:$B$5,2,FALSE))," ",VLOOKUP(F48,SortLookup!$A$1:$B$5,2,FALSE))</f>
        <v>0</v>
      </c>
      <c r="K48" s="25">
        <f>IF(ISNA(VLOOKUP(G48,SortLookup!$A$7:$B$11,2,FALSE))," ",VLOOKUP(G48,SortLookup!$A$7:$B$11,2,FALSE))</f>
        <v>1</v>
      </c>
      <c r="L48" s="123">
        <f>M48+N48+O48</f>
        <v>89.34</v>
      </c>
      <c r="M48" s="125">
        <f>AC48+AP48+BB48+BM48+BY48+CJ48+CU48+DF48+DQ48+EB48+EM48+EX48+FI48+FT48+GE48+GP48+HA48+HL48+HW48+IH48</f>
        <v>76.84</v>
      </c>
      <c r="N48" s="52">
        <f>AE48+AR48+BD48+BO48+CA48+CL48+CW48+DH48+DS48+ED48+EO48+EZ48+FK48+FV48+GG48+GR48+HC48+HN48+HY48+IJ48</f>
        <v>5</v>
      </c>
      <c r="O48" s="53">
        <f>P48/2</f>
        <v>7.5</v>
      </c>
      <c r="P48" s="126">
        <f>X48+AK48+AW48+BH48+BT48+CE48+CP48+DA48+DL48+DW48+EH48+ES48+FD48+FO48+FZ48+GK48+GV48+HG48+HR48+IC48</f>
        <v>15</v>
      </c>
      <c r="Q48" s="135">
        <v>3.76</v>
      </c>
      <c r="R48" s="38">
        <v>2.99</v>
      </c>
      <c r="S48" s="38">
        <v>5.02</v>
      </c>
      <c r="T48" s="38">
        <v>5.57</v>
      </c>
      <c r="U48" s="38"/>
      <c r="V48" s="38"/>
      <c r="W48" s="38"/>
      <c r="X48" s="39">
        <v>7</v>
      </c>
      <c r="Y48" s="39">
        <v>0</v>
      </c>
      <c r="Z48" s="39">
        <v>0</v>
      </c>
      <c r="AA48" s="39">
        <v>0</v>
      </c>
      <c r="AB48" s="40">
        <v>0</v>
      </c>
      <c r="AC48" s="34">
        <f>Q48+R48+S48+T48+U48+V48+W48</f>
        <v>17.34</v>
      </c>
      <c r="AD48" s="33">
        <f>X48/2</f>
        <v>3.5</v>
      </c>
      <c r="AE48" s="26">
        <f>(Y48*3)+(Z48*5)+(AA48*5)+(AB48*20)</f>
        <v>0</v>
      </c>
      <c r="AF48" s="94">
        <f>AC48+AD48+AE48</f>
        <v>20.84</v>
      </c>
      <c r="AG48" s="135">
        <v>15.89</v>
      </c>
      <c r="AH48" s="38"/>
      <c r="AI48" s="38"/>
      <c r="AJ48" s="38"/>
      <c r="AK48" s="39">
        <v>2</v>
      </c>
      <c r="AL48" s="39">
        <v>0</v>
      </c>
      <c r="AM48" s="39">
        <v>0</v>
      </c>
      <c r="AN48" s="39">
        <v>0</v>
      </c>
      <c r="AO48" s="40">
        <v>0</v>
      </c>
      <c r="AP48" s="34">
        <f>AG48+AH48+AI48+AJ48</f>
        <v>15.89</v>
      </c>
      <c r="AQ48" s="33">
        <f>AK48/2</f>
        <v>1</v>
      </c>
      <c r="AR48" s="26">
        <f>(AL48*3)+(AM48*5)+(AN48*5)+(AO48*20)</f>
        <v>0</v>
      </c>
      <c r="AS48" s="94">
        <f>AP48+AQ48+AR48</f>
        <v>16.89</v>
      </c>
      <c r="AT48" s="135">
        <v>18.19</v>
      </c>
      <c r="AU48" s="38"/>
      <c r="AV48" s="38"/>
      <c r="AW48" s="39">
        <v>0</v>
      </c>
      <c r="AX48" s="39">
        <v>0</v>
      </c>
      <c r="AY48" s="39">
        <v>0</v>
      </c>
      <c r="AZ48" s="39">
        <v>1</v>
      </c>
      <c r="BA48" s="40">
        <v>0</v>
      </c>
      <c r="BB48" s="34">
        <f>AT48+AU48+AV48</f>
        <v>18.19</v>
      </c>
      <c r="BC48" s="33">
        <f>AW48/2</f>
        <v>0</v>
      </c>
      <c r="BD48" s="26">
        <f>(AX48*3)+(AY48*5)+(AZ48*5)+(BA48*20)</f>
        <v>5</v>
      </c>
      <c r="BE48" s="94">
        <f>BB48+BC48+BD48</f>
        <v>23.19</v>
      </c>
      <c r="BF48" s="92"/>
      <c r="BG48" s="85"/>
      <c r="BH48" s="39"/>
      <c r="BI48" s="39"/>
      <c r="BJ48" s="39"/>
      <c r="BK48" s="39"/>
      <c r="BL48" s="40"/>
      <c r="BM48" s="63">
        <f>BF48+BG48</f>
        <v>0</v>
      </c>
      <c r="BN48" s="53">
        <f>BH48/2</f>
        <v>0</v>
      </c>
      <c r="BO48" s="52">
        <f>(BI48*3)+(BJ48*5)+(BK48*5)+(BL48*20)</f>
        <v>0</v>
      </c>
      <c r="BP48" s="51">
        <f>BM48+BN48+BO48</f>
        <v>0</v>
      </c>
      <c r="BQ48" s="42">
        <v>25.42</v>
      </c>
      <c r="BR48" s="38"/>
      <c r="BS48" s="38"/>
      <c r="BT48" s="39">
        <v>6</v>
      </c>
      <c r="BU48" s="39">
        <v>0</v>
      </c>
      <c r="BV48" s="39">
        <v>0</v>
      </c>
      <c r="BW48" s="39">
        <v>0</v>
      </c>
      <c r="BX48" s="40">
        <v>0</v>
      </c>
      <c r="BY48" s="34">
        <f>BQ48+BR48+BS48</f>
        <v>25.42</v>
      </c>
      <c r="BZ48" s="33">
        <f>BT48/2</f>
        <v>3</v>
      </c>
      <c r="CA48" s="43">
        <f>(BU48*3)+(BV48*5)+(BW48*5)+(BX48*20)</f>
        <v>0</v>
      </c>
      <c r="CB48" s="56">
        <f>BY48+BZ48+CA48</f>
        <v>28.42</v>
      </c>
      <c r="CC48" s="1"/>
      <c r="CD48" s="1"/>
      <c r="CE48" s="2"/>
      <c r="CF48" s="2"/>
      <c r="CG48" s="2"/>
      <c r="CH48" s="2"/>
      <c r="CI48" s="2"/>
      <c r="CJ48" s="7">
        <f>CC48+CD48</f>
        <v>0</v>
      </c>
      <c r="CK48" s="14">
        <f>CE48/2</f>
        <v>0</v>
      </c>
      <c r="CL48" s="6">
        <f>(CF48*3)+(CG48*5)+(CH48*5)+(CI48*20)</f>
        <v>0</v>
      </c>
      <c r="CM48" s="15">
        <f>CJ48+CK48+CL48</f>
        <v>0</v>
      </c>
      <c r="CN48" s="16"/>
      <c r="CO48" s="1"/>
      <c r="CP48" s="2"/>
      <c r="CQ48" s="2"/>
      <c r="CR48" s="2"/>
      <c r="CS48" s="2"/>
      <c r="CT48" s="2"/>
      <c r="CU48" s="7">
        <f>CN48+CO48</f>
        <v>0</v>
      </c>
      <c r="CV48" s="14">
        <f>CP48/2</f>
        <v>0</v>
      </c>
      <c r="CW48" s="6">
        <f>(CQ48*3)+(CR48*5)+(CS48*5)+(CT48*20)</f>
        <v>0</v>
      </c>
      <c r="CX48" s="15">
        <f>CU48+CV48+CW48</f>
        <v>0</v>
      </c>
      <c r="CY48" s="16"/>
      <c r="CZ48" s="1"/>
      <c r="DA48" s="2"/>
      <c r="DB48" s="2"/>
      <c r="DC48" s="2"/>
      <c r="DD48" s="2"/>
      <c r="DE48" s="2"/>
      <c r="DF48" s="7">
        <f>CY48+CZ48</f>
        <v>0</v>
      </c>
      <c r="DG48" s="14">
        <f>DA48/2</f>
        <v>0</v>
      </c>
      <c r="DH48" s="6">
        <f>(DB48*3)+(DC48*5)+(DD48*5)+(DE48*20)</f>
        <v>0</v>
      </c>
      <c r="DI48" s="15">
        <f>DF48+DG48+DH48</f>
        <v>0</v>
      </c>
      <c r="DJ48" s="16"/>
      <c r="DK48" s="1"/>
      <c r="DL48" s="2"/>
      <c r="DM48" s="2"/>
      <c r="DN48" s="2"/>
      <c r="DO48" s="2"/>
      <c r="DP48" s="2"/>
      <c r="DQ48" s="7">
        <f>DJ48+DK48</f>
        <v>0</v>
      </c>
      <c r="DR48" s="14">
        <f>DL48/2</f>
        <v>0</v>
      </c>
      <c r="DS48" s="6">
        <f>(DM48*3)+(DN48*5)+(DO48*5)+(DP48*20)</f>
        <v>0</v>
      </c>
      <c r="DT48" s="15">
        <f>DQ48+DR48+DS48</f>
        <v>0</v>
      </c>
      <c r="DU48" s="16"/>
      <c r="DV48" s="1"/>
      <c r="DW48" s="2"/>
      <c r="DX48" s="2"/>
      <c r="DY48" s="2"/>
      <c r="DZ48" s="2"/>
      <c r="EA48" s="2"/>
      <c r="EB48" s="7">
        <f>DU48+DV48</f>
        <v>0</v>
      </c>
      <c r="EC48" s="14">
        <f>DW48/2</f>
        <v>0</v>
      </c>
      <c r="ED48" s="6">
        <f>(DX48*3)+(DY48*5)+(DZ48*5)+(EA48*20)</f>
        <v>0</v>
      </c>
      <c r="EE48" s="15">
        <f>EB48+EC48+ED48</f>
        <v>0</v>
      </c>
      <c r="EF48" s="16"/>
      <c r="EG48" s="1"/>
      <c r="EH48" s="2"/>
      <c r="EI48" s="2"/>
      <c r="EJ48" s="2"/>
      <c r="EK48" s="2"/>
      <c r="EL48" s="2"/>
      <c r="EM48" s="7">
        <f>EF48+EG48</f>
        <v>0</v>
      </c>
      <c r="EN48" s="14">
        <f>EH48/2</f>
        <v>0</v>
      </c>
      <c r="EO48" s="6">
        <f>(EI48*3)+(EJ48*5)+(EK48*5)+(EL48*20)</f>
        <v>0</v>
      </c>
      <c r="EP48" s="15">
        <f>EM48+EN48+EO48</f>
        <v>0</v>
      </c>
      <c r="EQ48" s="16"/>
      <c r="ER48" s="1"/>
      <c r="ES48" s="2"/>
      <c r="ET48" s="2"/>
      <c r="EU48" s="2"/>
      <c r="EV48" s="2"/>
      <c r="EW48" s="2"/>
      <c r="EX48" s="7">
        <f>EQ48+ER48</f>
        <v>0</v>
      </c>
      <c r="EY48" s="14">
        <f>ES48/2</f>
        <v>0</v>
      </c>
      <c r="EZ48" s="6">
        <f>(ET48*3)+(EU48*5)+(EV48*5)+(EW48*20)</f>
        <v>0</v>
      </c>
      <c r="FA48" s="15">
        <f>EX48+EY48+EZ48</f>
        <v>0</v>
      </c>
      <c r="FB48" s="16"/>
      <c r="FC48" s="1"/>
      <c r="FD48" s="2"/>
      <c r="FE48" s="2"/>
      <c r="FF48" s="2"/>
      <c r="FG48" s="2"/>
      <c r="FH48" s="2"/>
      <c r="FI48" s="7">
        <f>FB48+FC48</f>
        <v>0</v>
      </c>
      <c r="FJ48" s="14">
        <f>FD48/2</f>
        <v>0</v>
      </c>
      <c r="FK48" s="6">
        <f>(FE48*3)+(FF48*5)+(FG48*5)+(FH48*20)</f>
        <v>0</v>
      </c>
      <c r="FL48" s="15">
        <f>FI48+FJ48+FK48</f>
        <v>0</v>
      </c>
      <c r="FM48" s="16"/>
      <c r="FN48" s="1"/>
      <c r="FO48" s="2"/>
      <c r="FP48" s="2"/>
      <c r="FQ48" s="2"/>
      <c r="FR48" s="2"/>
      <c r="FS48" s="2"/>
      <c r="FT48" s="7">
        <f>FM48+FN48</f>
        <v>0</v>
      </c>
      <c r="FU48" s="14">
        <f>FO48/2</f>
        <v>0</v>
      </c>
      <c r="FV48" s="6">
        <f>(FP48*3)+(FQ48*5)+(FR48*5)+(FS48*20)</f>
        <v>0</v>
      </c>
      <c r="FW48" s="15">
        <f>FT48+FU48+FV48</f>
        <v>0</v>
      </c>
      <c r="FX48" s="16"/>
      <c r="FY48" s="1"/>
      <c r="FZ48" s="2"/>
      <c r="GA48" s="2"/>
      <c r="GB48" s="2"/>
      <c r="GC48" s="2"/>
      <c r="GD48" s="2"/>
      <c r="GE48" s="7">
        <f>FX48+FY48</f>
        <v>0</v>
      </c>
      <c r="GF48" s="14">
        <f>FZ48/2</f>
        <v>0</v>
      </c>
      <c r="GG48" s="6">
        <f>(GA48*3)+(GB48*5)+(GC48*5)+(GD48*20)</f>
        <v>0</v>
      </c>
      <c r="GH48" s="15">
        <f>GE48+GF48+GG48</f>
        <v>0</v>
      </c>
      <c r="GI48" s="16"/>
      <c r="GJ48" s="1"/>
      <c r="GK48" s="2"/>
      <c r="GL48" s="2"/>
      <c r="GM48" s="2"/>
      <c r="GN48" s="2"/>
      <c r="GO48" s="2"/>
      <c r="GP48" s="7">
        <f>GI48+GJ48</f>
        <v>0</v>
      </c>
      <c r="GQ48" s="14">
        <f>GK48/2</f>
        <v>0</v>
      </c>
      <c r="GR48" s="6">
        <f>(GL48*3)+(GM48*5)+(GN48*5)+(GO48*20)</f>
        <v>0</v>
      </c>
      <c r="GS48" s="15">
        <f>GP48+GQ48+GR48</f>
        <v>0</v>
      </c>
      <c r="GT48" s="16"/>
      <c r="GU48" s="1"/>
      <c r="GV48" s="2"/>
      <c r="GW48" s="2"/>
      <c r="GX48" s="2"/>
      <c r="GY48" s="2"/>
      <c r="GZ48" s="2"/>
      <c r="HA48" s="7">
        <f>GT48+GU48</f>
        <v>0</v>
      </c>
      <c r="HB48" s="14">
        <f>GV48/2</f>
        <v>0</v>
      </c>
      <c r="HC48" s="6">
        <f>(GW48*3)+(GX48*5)+(GY48*5)+(GZ48*20)</f>
        <v>0</v>
      </c>
      <c r="HD48" s="15">
        <f>HA48+HB48+HC48</f>
        <v>0</v>
      </c>
      <c r="HE48" s="16"/>
      <c r="HF48" s="1"/>
      <c r="HG48" s="2"/>
      <c r="HH48" s="2"/>
      <c r="HI48" s="2"/>
      <c r="HJ48" s="2"/>
      <c r="HK48" s="2"/>
      <c r="HL48" s="7">
        <f>HE48+HF48</f>
        <v>0</v>
      </c>
      <c r="HM48" s="14">
        <f>HG48/2</f>
        <v>0</v>
      </c>
      <c r="HN48" s="6">
        <f>(HH48*3)+(HI48*5)+(HJ48*5)+(HK48*20)</f>
        <v>0</v>
      </c>
      <c r="HO48" s="15">
        <f>HL48+HM48+HN48</f>
        <v>0</v>
      </c>
      <c r="HP48" s="16"/>
      <c r="HQ48" s="1"/>
      <c r="HR48" s="2"/>
      <c r="HS48" s="2"/>
      <c r="HT48" s="2"/>
      <c r="HU48" s="2"/>
      <c r="HV48" s="2"/>
      <c r="HW48" s="7">
        <f>HP48+HQ48</f>
        <v>0</v>
      </c>
      <c r="HX48" s="14">
        <f>HR48/2</f>
        <v>0</v>
      </c>
      <c r="HY48" s="6">
        <f>(HS48*3)+(HT48*5)+(HU48*5)+(HV48*20)</f>
        <v>0</v>
      </c>
      <c r="HZ48" s="15">
        <f>HW48+HX48+HY48</f>
        <v>0</v>
      </c>
      <c r="IA48" s="16"/>
      <c r="IB48" s="1"/>
      <c r="IC48" s="2"/>
      <c r="ID48" s="2"/>
      <c r="IE48" s="2"/>
      <c r="IF48" s="2"/>
      <c r="IG48" s="2"/>
      <c r="IH48" s="7">
        <f>IA48+IB48</f>
        <v>0</v>
      </c>
      <c r="II48" s="14">
        <f>IC48/2</f>
        <v>0</v>
      </c>
      <c r="IJ48" s="6">
        <f>(ID48*3)+(IE48*5)+(IF48*5)+(IG48*20)</f>
        <v>0</v>
      </c>
      <c r="IK48" s="58">
        <f>IH48+II48+IJ48</f>
        <v>0</v>
      </c>
      <c r="IL48" s="59"/>
    </row>
    <row r="49" spans="1:246" ht="12.75">
      <c r="A49" s="31">
        <v>2</v>
      </c>
      <c r="B49" s="84" t="s">
        <v>160</v>
      </c>
      <c r="C49" s="85"/>
      <c r="D49" s="85"/>
      <c r="E49" s="85"/>
      <c r="F49" s="86" t="s">
        <v>17</v>
      </c>
      <c r="G49" s="91" t="s">
        <v>23</v>
      </c>
      <c r="H49" s="28">
        <f>IF(AND(OR($H$2="Y",$I$2="Y"),J49&lt;5,K49&lt;5),IF(AND(J49=J48,K49=K48),H48+1,1),"")</f>
      </c>
      <c r="I49" s="24" t="e">
        <f>IF(AND($I$2="Y",K49&gt;0,OR(AND(H49=1,#REF!=10),AND(H49=2,#REF!=20),AND(H49=3,#REF!=30),AND(H49=4,H75=40),AND(H49=5,H88=50),AND(H49=6,H97=60),AND(H49=7,H106=70),AND(H49=8,H115=80),AND(H49=9,H124=90),AND(H49=10,H133=100))),VLOOKUP(K49-1,SortLookup!$A$13:$B$16,2,FALSE),"")</f>
        <v>#REF!</v>
      </c>
      <c r="J49" s="45">
        <f>IF(ISNA(VLOOKUP(F49,SortLookup!$A$1:$B$5,2,FALSE))," ",VLOOKUP(F49,SortLookup!$A$1:$B$5,2,FALSE))</f>
        <v>0</v>
      </c>
      <c r="K49" s="25">
        <f>IF(ISNA(VLOOKUP(G49,SortLookup!$A$7:$B$11,2,FALSE))," ",VLOOKUP(G49,SortLookup!$A$7:$B$11,2,FALSE))</f>
        <v>2</v>
      </c>
      <c r="L49" s="123">
        <f>M49+N49+O49</f>
        <v>104.38</v>
      </c>
      <c r="M49" s="125">
        <f>AC49+AP49+BB49+BM49+BY49+CJ49+CU49+DF49+DQ49+EB49+EM49+EX49+FI49+FT49+GE49+GP49+HA49+HL49+HW49+IH49</f>
        <v>97.38</v>
      </c>
      <c r="N49" s="52">
        <f>AE49+AR49+BD49+BO49+CA49+CL49+CW49+DH49+DS49+ED49+EO49+EZ49+FK49+FV49+GG49+GR49+HC49+HN49+HY49+IJ49</f>
        <v>0</v>
      </c>
      <c r="O49" s="53">
        <f>P49/2</f>
        <v>7</v>
      </c>
      <c r="P49" s="126">
        <f>X49+AK49+AW49+BH49+BT49+CE49+CP49+DA49+DL49+DW49+EH49+ES49+FD49+FO49+FZ49+GK49+GV49+HG49+HR49+IC49</f>
        <v>14</v>
      </c>
      <c r="Q49" s="136">
        <v>3.32</v>
      </c>
      <c r="R49" s="38">
        <v>4.05</v>
      </c>
      <c r="S49" s="38">
        <v>5.55</v>
      </c>
      <c r="T49" s="38">
        <v>4.41</v>
      </c>
      <c r="U49" s="38"/>
      <c r="V49" s="38"/>
      <c r="W49" s="38"/>
      <c r="X49" s="88">
        <v>8</v>
      </c>
      <c r="Y49" s="140">
        <v>0</v>
      </c>
      <c r="Z49" s="140">
        <v>0</v>
      </c>
      <c r="AA49" s="140">
        <v>0</v>
      </c>
      <c r="AB49" s="142">
        <v>0</v>
      </c>
      <c r="AC49" s="34">
        <f>Q49+R49+S49+T49+U49+V49+W49</f>
        <v>17.33</v>
      </c>
      <c r="AD49" s="33">
        <f>X49/2</f>
        <v>4</v>
      </c>
      <c r="AE49" s="26">
        <f>(Y49*3)+(Z49*5)+(AA49*5)+(AB49*20)</f>
        <v>0</v>
      </c>
      <c r="AF49" s="94">
        <f>AC49+AD49+AE49</f>
        <v>21.33</v>
      </c>
      <c r="AG49" s="136">
        <v>21.38</v>
      </c>
      <c r="AH49" s="38"/>
      <c r="AI49" s="38"/>
      <c r="AJ49" s="38"/>
      <c r="AK49" s="88">
        <v>3</v>
      </c>
      <c r="AL49" s="140">
        <v>0</v>
      </c>
      <c r="AM49" s="140">
        <v>0</v>
      </c>
      <c r="AN49" s="140">
        <v>0</v>
      </c>
      <c r="AO49" s="142">
        <v>0</v>
      </c>
      <c r="AP49" s="34">
        <f>AG49+AH49+AI49+AJ49</f>
        <v>21.38</v>
      </c>
      <c r="AQ49" s="33">
        <f>AK49/2</f>
        <v>1.5</v>
      </c>
      <c r="AR49" s="26">
        <f>(AL49*3)+(AM49*5)+(AN49*5)+(AO49*20)</f>
        <v>0</v>
      </c>
      <c r="AS49" s="94">
        <f>AP49+AQ49+AR49</f>
        <v>22.88</v>
      </c>
      <c r="AT49" s="136">
        <v>22.4</v>
      </c>
      <c r="AU49" s="38"/>
      <c r="AV49" s="38"/>
      <c r="AW49" s="88">
        <v>3</v>
      </c>
      <c r="AX49" s="140">
        <v>0</v>
      </c>
      <c r="AY49" s="140">
        <v>0</v>
      </c>
      <c r="AZ49" s="140">
        <v>0</v>
      </c>
      <c r="BA49" s="142">
        <v>0</v>
      </c>
      <c r="BB49" s="34">
        <f>AT49+AU49+AV49</f>
        <v>22.4</v>
      </c>
      <c r="BC49" s="33">
        <f>AW49/2</f>
        <v>1.5</v>
      </c>
      <c r="BD49" s="26">
        <f>(AX49*3)+(AY49*5)+(AZ49*5)+(BA49*20)</f>
        <v>0</v>
      </c>
      <c r="BE49" s="94">
        <f>BB49+BC49+BD49</f>
        <v>23.9</v>
      </c>
      <c r="BF49" s="93"/>
      <c r="BG49" s="85"/>
      <c r="BH49" s="88"/>
      <c r="BI49" s="85"/>
      <c r="BJ49" s="85"/>
      <c r="BK49" s="85"/>
      <c r="BL49" s="96"/>
      <c r="BM49" s="63">
        <f>BF49+BG49</f>
        <v>0</v>
      </c>
      <c r="BN49" s="53">
        <f>BH49/2</f>
        <v>0</v>
      </c>
      <c r="BO49" s="52">
        <f>(BI49*3)+(BJ49*5)+(BK49*5)+(BL49*20)</f>
        <v>0</v>
      </c>
      <c r="BP49" s="51">
        <f>BM49+BN49+BO49</f>
        <v>0</v>
      </c>
      <c r="BQ49" s="42">
        <v>36.27</v>
      </c>
      <c r="BR49" s="38"/>
      <c r="BS49" s="38"/>
      <c r="BT49" s="39">
        <v>0</v>
      </c>
      <c r="BU49" s="39">
        <v>0</v>
      </c>
      <c r="BV49" s="39">
        <v>0</v>
      </c>
      <c r="BW49" s="39">
        <v>0</v>
      </c>
      <c r="BX49" s="40">
        <v>0</v>
      </c>
      <c r="BY49" s="34">
        <f>BQ49+BR49+BS49</f>
        <v>36.27</v>
      </c>
      <c r="BZ49" s="33">
        <f>BT49/2</f>
        <v>0</v>
      </c>
      <c r="CA49" s="43">
        <f>(BU49*3)+(BV49*5)+(BW49*5)+(BX49*20)</f>
        <v>0</v>
      </c>
      <c r="CB49" s="56">
        <f>BY49+BZ49+CA49</f>
        <v>36.27</v>
      </c>
      <c r="CC49" s="1"/>
      <c r="CD49" s="1"/>
      <c r="CE49" s="2"/>
      <c r="CF49" s="2"/>
      <c r="CG49" s="2"/>
      <c r="CH49" s="2"/>
      <c r="CI49" s="2"/>
      <c r="CJ49" s="7">
        <f>CC49+CD49</f>
        <v>0</v>
      </c>
      <c r="CK49" s="14">
        <f>CE49/2</f>
        <v>0</v>
      </c>
      <c r="CL49" s="6">
        <f>(CF49*3)+(CG49*5)+(CH49*5)+(CI49*20)</f>
        <v>0</v>
      </c>
      <c r="CM49" s="15">
        <f>CJ49+CK49+CL49</f>
        <v>0</v>
      </c>
      <c r="CN49" s="16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58">
        <f>IH49+II49+IJ49</f>
        <v>0</v>
      </c>
      <c r="IL49" s="59"/>
    </row>
    <row r="50" spans="1:246" ht="12.75">
      <c r="A50" s="31">
        <v>3</v>
      </c>
      <c r="B50" s="29" t="s">
        <v>151</v>
      </c>
      <c r="C50" s="29"/>
      <c r="D50" s="30"/>
      <c r="E50" s="30"/>
      <c r="F50" s="30" t="s">
        <v>17</v>
      </c>
      <c r="G50" s="90" t="s">
        <v>89</v>
      </c>
      <c r="H50" s="28">
        <f>IF(AND(OR($H$2="Y",$I$2="Y"),J50&lt;5,K50&lt;5),IF(AND(J50=#REF!,K50=#REF!),#REF!+1,1),"")</f>
      </c>
      <c r="I50" s="24" t="e">
        <f>IF(AND($I$2="Y",K50&gt;0,OR(AND(H50=1,H60=10),AND(H50=2,#REF!=20),AND(H50=3,#REF!=30),AND(H50=4,H84=40),AND(H50=5,#REF!=50),AND(H50=6,H93=60),AND(H50=7,H106=70),AND(H50=8,H115=80),AND(H50=9,H124=90),AND(H50=10,H133=100))),VLOOKUP(K50-1,SortLookup!$A$13:$B$16,2,FALSE),"")</f>
        <v>#REF!</v>
      </c>
      <c r="J50" s="45">
        <f>IF(ISNA(VLOOKUP(F50,SortLookup!$A$1:$B$5,2,FALSE))," ",VLOOKUP(F50,SortLookup!$A$1:$B$5,2,FALSE))</f>
        <v>0</v>
      </c>
      <c r="K50" s="25" t="str">
        <f>IF(ISNA(VLOOKUP(G50,SortLookup!$A$7:$B$11,2,FALSE))," ",VLOOKUP(G50,SortLookup!$A$7:$B$11,2,FALSE))</f>
        <v> </v>
      </c>
      <c r="L50" s="123">
        <f>M50+N50+O50</f>
        <v>114.04</v>
      </c>
      <c r="M50" s="125">
        <f>AC50+AP50+BB50+BM50+BY50+CJ50+CU50+DF50+DQ50+EB50+EM50+EX50+FI50+FT50+GE50+GP50+HA50+HL50+HW50+IH50</f>
        <v>105.54</v>
      </c>
      <c r="N50" s="52">
        <f>AE50+AR50+BD50+BO50+CA50+CL50+CW50+DH50+DS50+ED50+EO50+EZ50+FK50+FV50+GG50+GR50+HC50+HN50+HY50+IJ50</f>
        <v>5</v>
      </c>
      <c r="O50" s="53">
        <f>P50/2</f>
        <v>3.5</v>
      </c>
      <c r="P50" s="126">
        <f>X50+AK50+AW50+BH50+BT50+CE50+CP50+DA50+DL50+DW50+EH50+ES50+FD50+FO50+FZ50+GK50+GV50+HG50+HR50+IC50</f>
        <v>7</v>
      </c>
      <c r="Q50" s="135">
        <v>3.62</v>
      </c>
      <c r="R50" s="38">
        <v>3.55</v>
      </c>
      <c r="S50" s="38">
        <v>5.94</v>
      </c>
      <c r="T50" s="38">
        <v>4.84</v>
      </c>
      <c r="U50" s="38"/>
      <c r="V50" s="38"/>
      <c r="W50" s="38"/>
      <c r="X50" s="39">
        <v>7</v>
      </c>
      <c r="Y50" s="39">
        <v>0</v>
      </c>
      <c r="Z50" s="39">
        <v>0</v>
      </c>
      <c r="AA50" s="39">
        <v>1</v>
      </c>
      <c r="AB50" s="40">
        <v>0</v>
      </c>
      <c r="AC50" s="34">
        <f>Q50+R50+S50+T50+U50+V50+W50</f>
        <v>17.95</v>
      </c>
      <c r="AD50" s="33">
        <f>X50/2</f>
        <v>3.5</v>
      </c>
      <c r="AE50" s="26">
        <f>(Y50*3)+(Z50*5)+(AA50*5)+(AB50*20)</f>
        <v>5</v>
      </c>
      <c r="AF50" s="94">
        <f>AC50+AD50+AE50</f>
        <v>26.45</v>
      </c>
      <c r="AG50" s="135">
        <v>29.01</v>
      </c>
      <c r="AH50" s="38"/>
      <c r="AI50" s="38"/>
      <c r="AJ50" s="38"/>
      <c r="AK50" s="39">
        <v>0</v>
      </c>
      <c r="AL50" s="39">
        <v>0</v>
      </c>
      <c r="AM50" s="39">
        <v>0</v>
      </c>
      <c r="AN50" s="39">
        <v>0</v>
      </c>
      <c r="AO50" s="40">
        <v>0</v>
      </c>
      <c r="AP50" s="34">
        <f>AG50+AH50+AI50+AJ50</f>
        <v>29.01</v>
      </c>
      <c r="AQ50" s="33">
        <f>AK50/2</f>
        <v>0</v>
      </c>
      <c r="AR50" s="26">
        <f>(AL50*3)+(AM50*5)+(AN50*5)+(AO50*20)</f>
        <v>0</v>
      </c>
      <c r="AS50" s="94">
        <f>AP50+AQ50+AR50</f>
        <v>29.01</v>
      </c>
      <c r="AT50" s="135">
        <v>27.62</v>
      </c>
      <c r="AU50" s="38"/>
      <c r="AV50" s="38"/>
      <c r="AW50" s="39">
        <v>0</v>
      </c>
      <c r="AX50" s="39">
        <v>0</v>
      </c>
      <c r="AY50" s="39">
        <v>0</v>
      </c>
      <c r="AZ50" s="39">
        <v>0</v>
      </c>
      <c r="BA50" s="40">
        <v>0</v>
      </c>
      <c r="BB50" s="34">
        <f>AT50+AU50+AV50</f>
        <v>27.62</v>
      </c>
      <c r="BC50" s="33">
        <f>AW50/2</f>
        <v>0</v>
      </c>
      <c r="BD50" s="26">
        <f>(AX50*3)+(AY50*5)+(AZ50*5)+(BA50*20)</f>
        <v>0</v>
      </c>
      <c r="BE50" s="94">
        <f>BB50+BC50+BD50</f>
        <v>27.62</v>
      </c>
      <c r="BF50" s="92"/>
      <c r="BG50" s="85"/>
      <c r="BH50" s="39"/>
      <c r="BI50" s="39"/>
      <c r="BJ50" s="39"/>
      <c r="BK50" s="39"/>
      <c r="BL50" s="40"/>
      <c r="BM50" s="63">
        <f>BF50+BG50</f>
        <v>0</v>
      </c>
      <c r="BN50" s="53">
        <f>BH50/2</f>
        <v>0</v>
      </c>
      <c r="BO50" s="52">
        <f>(BI50*3)+(BJ50*5)+(BK50*5)+(BL50*20)</f>
        <v>0</v>
      </c>
      <c r="BP50" s="51">
        <f>BM50+BN50+BO50</f>
        <v>0</v>
      </c>
      <c r="BQ50" s="42">
        <v>30.96</v>
      </c>
      <c r="BR50" s="38"/>
      <c r="BS50" s="38"/>
      <c r="BT50" s="39">
        <v>0</v>
      </c>
      <c r="BU50" s="39">
        <v>0</v>
      </c>
      <c r="BV50" s="39">
        <v>0</v>
      </c>
      <c r="BW50" s="39">
        <v>0</v>
      </c>
      <c r="BX50" s="40">
        <v>0</v>
      </c>
      <c r="BY50" s="34">
        <f>BQ50+BR50+BS50</f>
        <v>30.96</v>
      </c>
      <c r="BZ50" s="33">
        <f>BT50/2</f>
        <v>0</v>
      </c>
      <c r="CA50" s="43">
        <f>(BU50*3)+(BV50*5)+(BW50*5)+(BX50*20)</f>
        <v>0</v>
      </c>
      <c r="CB50" s="56">
        <f>BY50+BZ50+CA50</f>
        <v>30.96</v>
      </c>
      <c r="CC50" s="1"/>
      <c r="CD50" s="1"/>
      <c r="CE50" s="2"/>
      <c r="CF50" s="2"/>
      <c r="CG50" s="2"/>
      <c r="CH50" s="2"/>
      <c r="CI50" s="2"/>
      <c r="CJ50" s="7">
        <f>CC50+CD50</f>
        <v>0</v>
      </c>
      <c r="CK50" s="14">
        <f>CE50/2</f>
        <v>0</v>
      </c>
      <c r="CL50" s="6">
        <f>(CF50*3)+(CG50*5)+(CH50*5)+(CI50*20)</f>
        <v>0</v>
      </c>
      <c r="CM50" s="15">
        <f>CJ50+CK50+CL50</f>
        <v>0</v>
      </c>
      <c r="CN50" s="16"/>
      <c r="CO50" s="1"/>
      <c r="CP50" s="2"/>
      <c r="CQ50" s="2"/>
      <c r="CR50" s="2"/>
      <c r="CS50" s="2"/>
      <c r="CT50" s="2"/>
      <c r="CU50" s="7">
        <f>CN50+CO50</f>
        <v>0</v>
      </c>
      <c r="CV50" s="14">
        <f>CP50/2</f>
        <v>0</v>
      </c>
      <c r="CW50" s="6">
        <f>(CQ50*3)+(CR50*5)+(CS50*5)+(CT50*20)</f>
        <v>0</v>
      </c>
      <c r="CX50" s="15">
        <f>CU50+CV50+CW50</f>
        <v>0</v>
      </c>
      <c r="CY50" s="16"/>
      <c r="CZ50" s="1"/>
      <c r="DA50" s="2"/>
      <c r="DB50" s="2"/>
      <c r="DC50" s="2"/>
      <c r="DD50" s="2"/>
      <c r="DE50" s="2"/>
      <c r="DF50" s="7">
        <f>CY50+CZ50</f>
        <v>0</v>
      </c>
      <c r="DG50" s="14">
        <f>DA50/2</f>
        <v>0</v>
      </c>
      <c r="DH50" s="6">
        <f>(DB50*3)+(DC50*5)+(DD50*5)+(DE50*20)</f>
        <v>0</v>
      </c>
      <c r="DI50" s="15">
        <f>DF50+DG50+DH50</f>
        <v>0</v>
      </c>
      <c r="DJ50" s="16"/>
      <c r="DK50" s="1"/>
      <c r="DL50" s="2"/>
      <c r="DM50" s="2"/>
      <c r="DN50" s="2"/>
      <c r="DO50" s="2"/>
      <c r="DP50" s="2"/>
      <c r="DQ50" s="7">
        <f>DJ50+DK50</f>
        <v>0</v>
      </c>
      <c r="DR50" s="14">
        <f>DL50/2</f>
        <v>0</v>
      </c>
      <c r="DS50" s="6">
        <f>(DM50*3)+(DN50*5)+(DO50*5)+(DP50*20)</f>
        <v>0</v>
      </c>
      <c r="DT50" s="15">
        <f>DQ50+DR50+DS50</f>
        <v>0</v>
      </c>
      <c r="DU50" s="16"/>
      <c r="DV50" s="1"/>
      <c r="DW50" s="2"/>
      <c r="DX50" s="2"/>
      <c r="DY50" s="2"/>
      <c r="DZ50" s="2"/>
      <c r="EA50" s="2"/>
      <c r="EB50" s="7">
        <f>DU50+DV50</f>
        <v>0</v>
      </c>
      <c r="EC50" s="14">
        <f>DW50/2</f>
        <v>0</v>
      </c>
      <c r="ED50" s="6">
        <f>(DX50*3)+(DY50*5)+(DZ50*5)+(EA50*20)</f>
        <v>0</v>
      </c>
      <c r="EE50" s="15">
        <f>EB50+EC50+ED50</f>
        <v>0</v>
      </c>
      <c r="EF50" s="16"/>
      <c r="EG50" s="1"/>
      <c r="EH50" s="2"/>
      <c r="EI50" s="2"/>
      <c r="EJ50" s="2"/>
      <c r="EK50" s="2"/>
      <c r="EL50" s="2"/>
      <c r="EM50" s="7">
        <f>EF50+EG50</f>
        <v>0</v>
      </c>
      <c r="EN50" s="14">
        <f>EH50/2</f>
        <v>0</v>
      </c>
      <c r="EO50" s="6">
        <f>(EI50*3)+(EJ50*5)+(EK50*5)+(EL50*20)</f>
        <v>0</v>
      </c>
      <c r="EP50" s="15">
        <f>EM50+EN50+EO50</f>
        <v>0</v>
      </c>
      <c r="EQ50" s="16"/>
      <c r="ER50" s="1"/>
      <c r="ES50" s="2"/>
      <c r="ET50" s="2"/>
      <c r="EU50" s="2"/>
      <c r="EV50" s="2"/>
      <c r="EW50" s="2"/>
      <c r="EX50" s="7">
        <f>EQ50+ER50</f>
        <v>0</v>
      </c>
      <c r="EY50" s="14">
        <f>ES50/2</f>
        <v>0</v>
      </c>
      <c r="EZ50" s="6">
        <f>(ET50*3)+(EU50*5)+(EV50*5)+(EW50*20)</f>
        <v>0</v>
      </c>
      <c r="FA50" s="15">
        <f>EX50+EY50+EZ50</f>
        <v>0</v>
      </c>
      <c r="FB50" s="16"/>
      <c r="FC50" s="1"/>
      <c r="FD50" s="2"/>
      <c r="FE50" s="2"/>
      <c r="FF50" s="2"/>
      <c r="FG50" s="2"/>
      <c r="FH50" s="2"/>
      <c r="FI50" s="7">
        <f>FB50+FC50</f>
        <v>0</v>
      </c>
      <c r="FJ50" s="14">
        <f>FD50/2</f>
        <v>0</v>
      </c>
      <c r="FK50" s="6">
        <f>(FE50*3)+(FF50*5)+(FG50*5)+(FH50*20)</f>
        <v>0</v>
      </c>
      <c r="FL50" s="15">
        <f>FI50+FJ50+FK50</f>
        <v>0</v>
      </c>
      <c r="FM50" s="16"/>
      <c r="FN50" s="1"/>
      <c r="FO50" s="2"/>
      <c r="FP50" s="2"/>
      <c r="FQ50" s="2"/>
      <c r="FR50" s="2"/>
      <c r="FS50" s="2"/>
      <c r="FT50" s="7">
        <f>FM50+FN50</f>
        <v>0</v>
      </c>
      <c r="FU50" s="14">
        <f>FO50/2</f>
        <v>0</v>
      </c>
      <c r="FV50" s="6">
        <f>(FP50*3)+(FQ50*5)+(FR50*5)+(FS50*20)</f>
        <v>0</v>
      </c>
      <c r="FW50" s="15">
        <f>FT50+FU50+FV50</f>
        <v>0</v>
      </c>
      <c r="FX50" s="16"/>
      <c r="FY50" s="1"/>
      <c r="FZ50" s="2"/>
      <c r="GA50" s="2"/>
      <c r="GB50" s="2"/>
      <c r="GC50" s="2"/>
      <c r="GD50" s="2"/>
      <c r="GE50" s="7">
        <f>FX50+FY50</f>
        <v>0</v>
      </c>
      <c r="GF50" s="14">
        <f>FZ50/2</f>
        <v>0</v>
      </c>
      <c r="GG50" s="6">
        <f>(GA50*3)+(GB50*5)+(GC50*5)+(GD50*20)</f>
        <v>0</v>
      </c>
      <c r="GH50" s="15">
        <f>GE50+GF50+GG50</f>
        <v>0</v>
      </c>
      <c r="GI50" s="16"/>
      <c r="GJ50" s="1"/>
      <c r="GK50" s="2"/>
      <c r="GL50" s="2"/>
      <c r="GM50" s="2"/>
      <c r="GN50" s="2"/>
      <c r="GO50" s="2"/>
      <c r="GP50" s="7">
        <f>GI50+GJ50</f>
        <v>0</v>
      </c>
      <c r="GQ50" s="14">
        <f>GK50/2</f>
        <v>0</v>
      </c>
      <c r="GR50" s="6">
        <f>(GL50*3)+(GM50*5)+(GN50*5)+(GO50*20)</f>
        <v>0</v>
      </c>
      <c r="GS50" s="15">
        <f>GP50+GQ50+GR50</f>
        <v>0</v>
      </c>
      <c r="GT50" s="16"/>
      <c r="GU50" s="1"/>
      <c r="GV50" s="2"/>
      <c r="GW50" s="2"/>
      <c r="GX50" s="2"/>
      <c r="GY50" s="2"/>
      <c r="GZ50" s="2"/>
      <c r="HA50" s="7">
        <f>GT50+GU50</f>
        <v>0</v>
      </c>
      <c r="HB50" s="14">
        <f>GV50/2</f>
        <v>0</v>
      </c>
      <c r="HC50" s="6">
        <f>(GW50*3)+(GX50*5)+(GY50*5)+(GZ50*20)</f>
        <v>0</v>
      </c>
      <c r="HD50" s="15">
        <f>HA50+HB50+HC50</f>
        <v>0</v>
      </c>
      <c r="HE50" s="16"/>
      <c r="HF50" s="1"/>
      <c r="HG50" s="2"/>
      <c r="HH50" s="2"/>
      <c r="HI50" s="2"/>
      <c r="HJ50" s="2"/>
      <c r="HK50" s="2"/>
      <c r="HL50" s="7">
        <f>HE50+HF50</f>
        <v>0</v>
      </c>
      <c r="HM50" s="14">
        <f>HG50/2</f>
        <v>0</v>
      </c>
      <c r="HN50" s="6">
        <f>(HH50*3)+(HI50*5)+(HJ50*5)+(HK50*20)</f>
        <v>0</v>
      </c>
      <c r="HO50" s="15">
        <f>HL50+HM50+HN50</f>
        <v>0</v>
      </c>
      <c r="HP50" s="16"/>
      <c r="HQ50" s="1"/>
      <c r="HR50" s="2"/>
      <c r="HS50" s="2"/>
      <c r="HT50" s="2"/>
      <c r="HU50" s="2"/>
      <c r="HV50" s="2"/>
      <c r="HW50" s="7">
        <f>HP50+HQ50</f>
        <v>0</v>
      </c>
      <c r="HX50" s="14">
        <f>HR50/2</f>
        <v>0</v>
      </c>
      <c r="HY50" s="6">
        <f>(HS50*3)+(HT50*5)+(HU50*5)+(HV50*20)</f>
        <v>0</v>
      </c>
      <c r="HZ50" s="15">
        <f>HW50+HX50+HY50</f>
        <v>0</v>
      </c>
      <c r="IA50" s="16"/>
      <c r="IB50" s="1"/>
      <c r="IC50" s="2"/>
      <c r="ID50" s="2"/>
      <c r="IE50" s="2"/>
      <c r="IF50" s="2"/>
      <c r="IG50" s="2"/>
      <c r="IH50" s="7">
        <f>IA50+IB50</f>
        <v>0</v>
      </c>
      <c r="II50" s="14">
        <f>IC50/2</f>
        <v>0</v>
      </c>
      <c r="IJ50" s="6">
        <f>(ID50*3)+(IE50*5)+(IF50*5)+(IG50*20)</f>
        <v>0</v>
      </c>
      <c r="IK50" s="58">
        <f>IH50+II50+IJ50</f>
        <v>0</v>
      </c>
      <c r="IL50" s="59"/>
    </row>
    <row r="51" spans="1:246" ht="12.75">
      <c r="A51" s="31">
        <v>4</v>
      </c>
      <c r="B51" s="29" t="s">
        <v>168</v>
      </c>
      <c r="C51" s="29"/>
      <c r="D51" s="30"/>
      <c r="E51" s="30"/>
      <c r="F51" s="30" t="s">
        <v>17</v>
      </c>
      <c r="G51" s="90" t="s">
        <v>89</v>
      </c>
      <c r="H51" s="28">
        <f>IF(AND(OR($H$2="Y",$I$2="Y"),J51&lt;5,K51&lt;5),IF(AND(J51=J50,K51=K50),H50+1,1),"")</f>
      </c>
      <c r="I51" s="24" t="e">
        <f>IF(AND($I$2="Y",K51&gt;0,OR(AND(H51=1,#REF!=10),AND(H51=2,#REF!=20),AND(H51=3,H78=30),AND(H51=4,H88=40),AND(H51=5,H95=50),AND(H51=6,#REF!=60),AND(H51=7,H105=70),AND(H51=8,H114=80),AND(H51=9,H123=90),AND(H51=10,H132=100))),VLOOKUP(K51-1,SortLookup!$A$13:$B$16,2,FALSE),"")</f>
        <v>#REF!</v>
      </c>
      <c r="J51" s="45">
        <f>IF(ISNA(VLOOKUP(F51,SortLookup!$A$1:$B$5,2,FALSE))," ",VLOOKUP(F51,SortLookup!$A$1:$B$5,2,FALSE))</f>
        <v>0</v>
      </c>
      <c r="K51" s="25" t="str">
        <f>IF(ISNA(VLOOKUP(G51,SortLookup!$A$7:$B$11,2,FALSE))," ",VLOOKUP(G51,SortLookup!$A$7:$B$11,2,FALSE))</f>
        <v> </v>
      </c>
      <c r="L51" s="123">
        <f>M51+N51+O51</f>
        <v>126.78</v>
      </c>
      <c r="M51" s="125">
        <f>AC51+AP51+BB51+BM51+BY51+CJ51+CU51+DF51+DQ51+EB51+EM51+EX51+FI51+FT51+GE51+GP51+HA51+HL51+HW51+IH51</f>
        <v>115.28</v>
      </c>
      <c r="N51" s="52">
        <f>AE51+AR51+BD51+BO51+CA51+CL51+CW51+DH51+DS51+ED51+EO51+EZ51+FK51+FV51+GG51+GR51+HC51+HN51+HY51+IJ51</f>
        <v>5</v>
      </c>
      <c r="O51" s="53">
        <f>P51/2</f>
        <v>6.5</v>
      </c>
      <c r="P51" s="126">
        <f>X51+AK51+AW51+BH51+BT51+CE51+CP51+DA51+DL51+DW51+EH51+ES51+FD51+FO51+FZ51+GK51+GV51+HG51+HR51+IC51</f>
        <v>13</v>
      </c>
      <c r="Q51" s="135">
        <v>4.04</v>
      </c>
      <c r="R51" s="38">
        <v>3.05</v>
      </c>
      <c r="S51" s="38">
        <v>5.09</v>
      </c>
      <c r="T51" s="38">
        <v>5.01</v>
      </c>
      <c r="U51" s="38"/>
      <c r="V51" s="38"/>
      <c r="W51" s="38"/>
      <c r="X51" s="39">
        <v>12</v>
      </c>
      <c r="Y51" s="39">
        <v>0</v>
      </c>
      <c r="Z51" s="39">
        <v>0</v>
      </c>
      <c r="AA51" s="39">
        <v>0</v>
      </c>
      <c r="AB51" s="40">
        <v>0</v>
      </c>
      <c r="AC51" s="34">
        <f>Q51+R51+S51+T51+U51+V51+W51</f>
        <v>17.19</v>
      </c>
      <c r="AD51" s="33">
        <f>X51/2</f>
        <v>6</v>
      </c>
      <c r="AE51" s="26">
        <f>(Y51*3)+(Z51*5)+(AA51*5)+(AB51*20)</f>
        <v>0</v>
      </c>
      <c r="AF51" s="94">
        <f>AC51+AD51+AE51</f>
        <v>23.19</v>
      </c>
      <c r="AG51" s="135">
        <v>32.51</v>
      </c>
      <c r="AH51" s="38"/>
      <c r="AI51" s="38"/>
      <c r="AJ51" s="38"/>
      <c r="AK51" s="39">
        <v>1</v>
      </c>
      <c r="AL51" s="39">
        <v>0</v>
      </c>
      <c r="AM51" s="39">
        <v>0</v>
      </c>
      <c r="AN51" s="39">
        <v>0</v>
      </c>
      <c r="AO51" s="40">
        <v>0</v>
      </c>
      <c r="AP51" s="34">
        <f>AG51+AH51+AI51+AJ51</f>
        <v>32.51</v>
      </c>
      <c r="AQ51" s="33">
        <f>AK51/2</f>
        <v>0.5</v>
      </c>
      <c r="AR51" s="26">
        <f>(AL51*3)+(AM51*5)+(AN51*5)+(AO51*20)</f>
        <v>0</v>
      </c>
      <c r="AS51" s="94">
        <f>AP51+AQ51+AR51</f>
        <v>33.01</v>
      </c>
      <c r="AT51" s="135">
        <v>34.17</v>
      </c>
      <c r="AU51" s="38"/>
      <c r="AV51" s="38"/>
      <c r="AW51" s="39">
        <v>0</v>
      </c>
      <c r="AX51" s="39">
        <v>0</v>
      </c>
      <c r="AY51" s="39">
        <v>0</v>
      </c>
      <c r="AZ51" s="39">
        <v>1</v>
      </c>
      <c r="BA51" s="40">
        <v>0</v>
      </c>
      <c r="BB51" s="34">
        <f>AT51+AU51+AV51</f>
        <v>34.17</v>
      </c>
      <c r="BC51" s="33">
        <f>AW51/2</f>
        <v>0</v>
      </c>
      <c r="BD51" s="26">
        <f>(AX51*3)+(AY51*5)+(AZ51*5)+(BA51*20)</f>
        <v>5</v>
      </c>
      <c r="BE51" s="94">
        <f>BB51+BC51+BD51</f>
        <v>39.17</v>
      </c>
      <c r="BF51" s="92"/>
      <c r="BG51" s="85"/>
      <c r="BH51" s="39"/>
      <c r="BI51" s="39"/>
      <c r="BJ51" s="39"/>
      <c r="BK51" s="39"/>
      <c r="BL51" s="40"/>
      <c r="BM51" s="63">
        <f>BF51+BG51</f>
        <v>0</v>
      </c>
      <c r="BN51" s="53">
        <f>BH51/2</f>
        <v>0</v>
      </c>
      <c r="BO51" s="52">
        <f>(BI51*3)+(BJ51*5)+(BK51*5)+(BL51*20)</f>
        <v>0</v>
      </c>
      <c r="BP51" s="51">
        <f>BM51+BN51+BO51</f>
        <v>0</v>
      </c>
      <c r="BQ51" s="42">
        <v>31.41</v>
      </c>
      <c r="BR51" s="38"/>
      <c r="BS51" s="38"/>
      <c r="BT51" s="39">
        <v>0</v>
      </c>
      <c r="BU51" s="39">
        <v>0</v>
      </c>
      <c r="BV51" s="39">
        <v>0</v>
      </c>
      <c r="BW51" s="39">
        <v>0</v>
      </c>
      <c r="BX51" s="40">
        <v>0</v>
      </c>
      <c r="BY51" s="34">
        <f>BQ51+BR51+BS51</f>
        <v>31.41</v>
      </c>
      <c r="BZ51" s="33">
        <f>BT51/2</f>
        <v>0</v>
      </c>
      <c r="CA51" s="43">
        <f>(BU51*3)+(BV51*5)+(BW51*5)+(BX51*20)</f>
        <v>0</v>
      </c>
      <c r="CB51" s="56">
        <f>BY51+BZ51+CA51</f>
        <v>31.41</v>
      </c>
      <c r="CC51" s="1"/>
      <c r="CD51" s="1"/>
      <c r="CE51" s="2"/>
      <c r="CF51" s="2"/>
      <c r="CG51" s="2"/>
      <c r="CH51" s="2"/>
      <c r="CI51" s="2"/>
      <c r="CJ51" s="7">
        <f>CC51+CD51</f>
        <v>0</v>
      </c>
      <c r="CK51" s="14">
        <f>CE51/2</f>
        <v>0</v>
      </c>
      <c r="CL51" s="6">
        <f>(CF51*3)+(CG51*5)+(CH51*5)+(CI51*20)</f>
        <v>0</v>
      </c>
      <c r="CM51" s="15">
        <f>CJ51+CK51+CL51</f>
        <v>0</v>
      </c>
      <c r="CN51" s="16"/>
      <c r="CO51" s="1"/>
      <c r="CP51" s="2"/>
      <c r="CQ51" s="2"/>
      <c r="CR51" s="2"/>
      <c r="CS51" s="2"/>
      <c r="CT51" s="2"/>
      <c r="CU51" s="7">
        <f>CN51+CO51</f>
        <v>0</v>
      </c>
      <c r="CV51" s="14">
        <f>CP51/2</f>
        <v>0</v>
      </c>
      <c r="CW51" s="6">
        <f>(CQ51*3)+(CR51*5)+(CS51*5)+(CT51*20)</f>
        <v>0</v>
      </c>
      <c r="CX51" s="15">
        <f>CU51+CV51+CW51</f>
        <v>0</v>
      </c>
      <c r="CY51" s="16"/>
      <c r="CZ51" s="1"/>
      <c r="DA51" s="2"/>
      <c r="DB51" s="2"/>
      <c r="DC51" s="2"/>
      <c r="DD51" s="2"/>
      <c r="DE51" s="2"/>
      <c r="DF51" s="7">
        <f>CY51+CZ51</f>
        <v>0</v>
      </c>
      <c r="DG51" s="14">
        <f>DA51/2</f>
        <v>0</v>
      </c>
      <c r="DH51" s="6">
        <f>(DB51*3)+(DC51*5)+(DD51*5)+(DE51*20)</f>
        <v>0</v>
      </c>
      <c r="DI51" s="15">
        <f>DF51+DG51+DH51</f>
        <v>0</v>
      </c>
      <c r="DJ51" s="16"/>
      <c r="DK51" s="1"/>
      <c r="DL51" s="2"/>
      <c r="DM51" s="2"/>
      <c r="DN51" s="2"/>
      <c r="DO51" s="2"/>
      <c r="DP51" s="2"/>
      <c r="DQ51" s="7">
        <f>DJ51+DK51</f>
        <v>0</v>
      </c>
      <c r="DR51" s="14">
        <f>DL51/2</f>
        <v>0</v>
      </c>
      <c r="DS51" s="6">
        <f>(DM51*3)+(DN51*5)+(DO51*5)+(DP51*20)</f>
        <v>0</v>
      </c>
      <c r="DT51" s="15">
        <f>DQ51+DR51+DS51</f>
        <v>0</v>
      </c>
      <c r="DU51" s="16"/>
      <c r="DV51" s="1"/>
      <c r="DW51" s="2"/>
      <c r="DX51" s="2"/>
      <c r="DY51" s="2"/>
      <c r="DZ51" s="2"/>
      <c r="EA51" s="2"/>
      <c r="EB51" s="7">
        <f>DU51+DV51</f>
        <v>0</v>
      </c>
      <c r="EC51" s="14">
        <f>DW51/2</f>
        <v>0</v>
      </c>
      <c r="ED51" s="6">
        <f>(DX51*3)+(DY51*5)+(DZ51*5)+(EA51*20)</f>
        <v>0</v>
      </c>
      <c r="EE51" s="15">
        <f>EB51+EC51+ED51</f>
        <v>0</v>
      </c>
      <c r="EF51" s="16"/>
      <c r="EG51" s="1"/>
      <c r="EH51" s="2"/>
      <c r="EI51" s="2"/>
      <c r="EJ51" s="2"/>
      <c r="EK51" s="2"/>
      <c r="EL51" s="2"/>
      <c r="EM51" s="7">
        <f>EF51+EG51</f>
        <v>0</v>
      </c>
      <c r="EN51" s="14">
        <f>EH51/2</f>
        <v>0</v>
      </c>
      <c r="EO51" s="6">
        <f>(EI51*3)+(EJ51*5)+(EK51*5)+(EL51*20)</f>
        <v>0</v>
      </c>
      <c r="EP51" s="15">
        <f>EM51+EN51+EO51</f>
        <v>0</v>
      </c>
      <c r="EQ51" s="16"/>
      <c r="ER51" s="1"/>
      <c r="ES51" s="2"/>
      <c r="ET51" s="2"/>
      <c r="EU51" s="2"/>
      <c r="EV51" s="2"/>
      <c r="EW51" s="2"/>
      <c r="EX51" s="7">
        <f>EQ51+ER51</f>
        <v>0</v>
      </c>
      <c r="EY51" s="14">
        <f>ES51/2</f>
        <v>0</v>
      </c>
      <c r="EZ51" s="6">
        <f>(ET51*3)+(EU51*5)+(EV51*5)+(EW51*20)</f>
        <v>0</v>
      </c>
      <c r="FA51" s="15">
        <f>EX51+EY51+EZ51</f>
        <v>0</v>
      </c>
      <c r="FB51" s="16"/>
      <c r="FC51" s="1"/>
      <c r="FD51" s="2"/>
      <c r="FE51" s="2"/>
      <c r="FF51" s="2"/>
      <c r="FG51" s="2"/>
      <c r="FH51" s="2"/>
      <c r="FI51" s="7">
        <f>FB51+FC51</f>
        <v>0</v>
      </c>
      <c r="FJ51" s="14">
        <f>FD51/2</f>
        <v>0</v>
      </c>
      <c r="FK51" s="6">
        <f>(FE51*3)+(FF51*5)+(FG51*5)+(FH51*20)</f>
        <v>0</v>
      </c>
      <c r="FL51" s="15">
        <f>FI51+FJ51+FK51</f>
        <v>0</v>
      </c>
      <c r="FM51" s="16"/>
      <c r="FN51" s="1"/>
      <c r="FO51" s="2"/>
      <c r="FP51" s="2"/>
      <c r="FQ51" s="2"/>
      <c r="FR51" s="2"/>
      <c r="FS51" s="2"/>
      <c r="FT51" s="7">
        <f>FM51+FN51</f>
        <v>0</v>
      </c>
      <c r="FU51" s="14">
        <f>FO51/2</f>
        <v>0</v>
      </c>
      <c r="FV51" s="6">
        <f>(FP51*3)+(FQ51*5)+(FR51*5)+(FS51*20)</f>
        <v>0</v>
      </c>
      <c r="FW51" s="15">
        <f>FT51+FU51+FV51</f>
        <v>0</v>
      </c>
      <c r="FX51" s="16"/>
      <c r="FY51" s="1"/>
      <c r="FZ51" s="2"/>
      <c r="GA51" s="2"/>
      <c r="GB51" s="2"/>
      <c r="GC51" s="2"/>
      <c r="GD51" s="2"/>
      <c r="GE51" s="7">
        <f>FX51+FY51</f>
        <v>0</v>
      </c>
      <c r="GF51" s="14">
        <f>FZ51/2</f>
        <v>0</v>
      </c>
      <c r="GG51" s="6">
        <f>(GA51*3)+(GB51*5)+(GC51*5)+(GD51*20)</f>
        <v>0</v>
      </c>
      <c r="GH51" s="15">
        <f>GE51+GF51+GG51</f>
        <v>0</v>
      </c>
      <c r="GI51" s="16"/>
      <c r="GJ51" s="1"/>
      <c r="GK51" s="2"/>
      <c r="GL51" s="2"/>
      <c r="GM51" s="2"/>
      <c r="GN51" s="2"/>
      <c r="GO51" s="2"/>
      <c r="GP51" s="7">
        <f>GI51+GJ51</f>
        <v>0</v>
      </c>
      <c r="GQ51" s="14">
        <f>GK51/2</f>
        <v>0</v>
      </c>
      <c r="GR51" s="6">
        <f>(GL51*3)+(GM51*5)+(GN51*5)+(GO51*20)</f>
        <v>0</v>
      </c>
      <c r="GS51" s="15">
        <f>GP51+GQ51+GR51</f>
        <v>0</v>
      </c>
      <c r="GT51" s="16"/>
      <c r="GU51" s="1"/>
      <c r="GV51" s="2"/>
      <c r="GW51" s="2"/>
      <c r="GX51" s="2"/>
      <c r="GY51" s="2"/>
      <c r="GZ51" s="2"/>
      <c r="HA51" s="7">
        <f>GT51+GU51</f>
        <v>0</v>
      </c>
      <c r="HB51" s="14">
        <f>GV51/2</f>
        <v>0</v>
      </c>
      <c r="HC51" s="6">
        <f>(GW51*3)+(GX51*5)+(GY51*5)+(GZ51*20)</f>
        <v>0</v>
      </c>
      <c r="HD51" s="15">
        <f>HA51+HB51+HC51</f>
        <v>0</v>
      </c>
      <c r="HE51" s="16"/>
      <c r="HF51" s="1"/>
      <c r="HG51" s="2"/>
      <c r="HH51" s="2"/>
      <c r="HI51" s="2"/>
      <c r="HJ51" s="2"/>
      <c r="HK51" s="2"/>
      <c r="HL51" s="7">
        <f>HE51+HF51</f>
        <v>0</v>
      </c>
      <c r="HM51" s="14">
        <f>HG51/2</f>
        <v>0</v>
      </c>
      <c r="HN51" s="6">
        <f>(HH51*3)+(HI51*5)+(HJ51*5)+(HK51*20)</f>
        <v>0</v>
      </c>
      <c r="HO51" s="15">
        <f>HL51+HM51+HN51</f>
        <v>0</v>
      </c>
      <c r="HP51" s="16"/>
      <c r="HQ51" s="1"/>
      <c r="HR51" s="2"/>
      <c r="HS51" s="2"/>
      <c r="HT51" s="2"/>
      <c r="HU51" s="2"/>
      <c r="HV51" s="2"/>
      <c r="HW51" s="7">
        <f>HP51+HQ51</f>
        <v>0</v>
      </c>
      <c r="HX51" s="14">
        <f>HR51/2</f>
        <v>0</v>
      </c>
      <c r="HY51" s="6">
        <f>(HS51*3)+(HT51*5)+(HU51*5)+(HV51*20)</f>
        <v>0</v>
      </c>
      <c r="HZ51" s="15">
        <f>HW51+HX51+HY51</f>
        <v>0</v>
      </c>
      <c r="IA51" s="16"/>
      <c r="IB51" s="1"/>
      <c r="IC51" s="2"/>
      <c r="ID51" s="2"/>
      <c r="IE51" s="2"/>
      <c r="IF51" s="2"/>
      <c r="IG51" s="2"/>
      <c r="IH51" s="7">
        <f>IA51+IB51</f>
        <v>0</v>
      </c>
      <c r="II51" s="14">
        <f>IC51/2</f>
        <v>0</v>
      </c>
      <c r="IJ51" s="6">
        <f>(ID51*3)+(IE51*5)+(IF51*5)+(IG51*20)</f>
        <v>0</v>
      </c>
      <c r="IK51" s="58">
        <f>IH51+II51+IJ51</f>
        <v>0</v>
      </c>
      <c r="IL51" s="59"/>
    </row>
    <row r="52" spans="1:246" ht="12.75">
      <c r="A52" s="31">
        <v>5</v>
      </c>
      <c r="B52" s="29" t="s">
        <v>117</v>
      </c>
      <c r="C52" s="29"/>
      <c r="D52" s="30"/>
      <c r="E52" s="30" t="s">
        <v>118</v>
      </c>
      <c r="F52" s="30" t="s">
        <v>17</v>
      </c>
      <c r="G52" s="90" t="s">
        <v>23</v>
      </c>
      <c r="H52" s="28">
        <f>IF(AND(OR($H$2="Y",$I$2="Y"),J52&lt;5,K52&lt;5),IF(AND(J52=#REF!,K52=#REF!),#REF!+1,1),"")</f>
      </c>
      <c r="I52" s="24" t="e">
        <f>IF(AND($I$2="Y",K52&gt;0,OR(AND(H52=1,H61=10),AND(H52=2,#REF!=20),AND(H52=3,#REF!=30),AND(H52=4,H90=40),AND(H52=5,#REF!=50),AND(H52=6,#REF!=60),AND(H52=7,H103=70),AND(H52=8,H112=80),AND(H52=9,H121=90),AND(H52=10,H130=100))),VLOOKUP(K52-1,SortLookup!$A$13:$B$16,2,FALSE),"")</f>
        <v>#REF!</v>
      </c>
      <c r="J52" s="45">
        <f>IF(ISNA(VLOOKUP(F52,SortLookup!$A$1:$B$5,2,FALSE))," ",VLOOKUP(F52,SortLookup!$A$1:$B$5,2,FALSE))</f>
        <v>0</v>
      </c>
      <c r="K52" s="25">
        <f>IF(ISNA(VLOOKUP(G52,SortLookup!$A$7:$B$11,2,FALSE))," ",VLOOKUP(G52,SortLookup!$A$7:$B$11,2,FALSE))</f>
        <v>2</v>
      </c>
      <c r="L52" s="123">
        <f>M52+N52+O52</f>
        <v>132.53</v>
      </c>
      <c r="M52" s="125">
        <f>AC52+AP52+BB52+BM52+BY52+CJ52+CU52+DF52+DQ52+EB52+EM52+EX52+FI52+FT52+GE52+GP52+HA52+HL52+HW52+IH52</f>
        <v>129.03</v>
      </c>
      <c r="N52" s="52">
        <f>AE52+AR52+BD52+BO52+CA52+CL52+CW52+DH52+DS52+ED52+EO52+EZ52+FK52+FV52+GG52+GR52+HC52+HN52+HY52+IJ52</f>
        <v>0</v>
      </c>
      <c r="O52" s="53">
        <f>P52/2</f>
        <v>3.5</v>
      </c>
      <c r="P52" s="126">
        <f>X52+AK52+AW52+BH52+BT52+CE52+CP52+DA52+DL52+DW52+EH52+ES52+FD52+FO52+FZ52+GK52+GV52+HG52+HR52+IC52</f>
        <v>7</v>
      </c>
      <c r="Q52" s="135">
        <v>3.83</v>
      </c>
      <c r="R52" s="38">
        <v>4.66</v>
      </c>
      <c r="S52" s="38">
        <v>6.81</v>
      </c>
      <c r="T52" s="38">
        <v>5.09</v>
      </c>
      <c r="U52" s="38"/>
      <c r="V52" s="38"/>
      <c r="W52" s="38"/>
      <c r="X52" s="39">
        <v>3</v>
      </c>
      <c r="Y52" s="39">
        <v>0</v>
      </c>
      <c r="Z52" s="39">
        <v>0</v>
      </c>
      <c r="AA52" s="39">
        <v>0</v>
      </c>
      <c r="AB52" s="40">
        <v>0</v>
      </c>
      <c r="AC52" s="34">
        <f>Q52+R52+S52+T52+U52+V52+W52</f>
        <v>20.39</v>
      </c>
      <c r="AD52" s="33">
        <f>X52/2</f>
        <v>1.5</v>
      </c>
      <c r="AE52" s="26">
        <f>(Y52*3)+(Z52*5)+(AA52*5)+(AB52*20)</f>
        <v>0</v>
      </c>
      <c r="AF52" s="94">
        <f>AC52+AD52+AE52</f>
        <v>21.89</v>
      </c>
      <c r="AG52" s="135">
        <v>27.02</v>
      </c>
      <c r="AH52" s="38"/>
      <c r="AI52" s="38"/>
      <c r="AJ52" s="38"/>
      <c r="AK52" s="39">
        <v>1</v>
      </c>
      <c r="AL52" s="39">
        <v>0</v>
      </c>
      <c r="AM52" s="39">
        <v>0</v>
      </c>
      <c r="AN52" s="39">
        <v>0</v>
      </c>
      <c r="AO52" s="40">
        <v>0</v>
      </c>
      <c r="AP52" s="34">
        <f>AG52+AH52+AI52+AJ52</f>
        <v>27.02</v>
      </c>
      <c r="AQ52" s="33">
        <f>AK52/2</f>
        <v>0.5</v>
      </c>
      <c r="AR52" s="26">
        <f>(AL52*3)+(AM52*5)+(AN52*5)+(AO52*20)</f>
        <v>0</v>
      </c>
      <c r="AS52" s="94">
        <f>AP52+AQ52+AR52</f>
        <v>27.52</v>
      </c>
      <c r="AT52" s="135">
        <v>27.68</v>
      </c>
      <c r="AU52" s="38"/>
      <c r="AV52" s="38"/>
      <c r="AW52" s="39">
        <v>0</v>
      </c>
      <c r="AX52" s="39">
        <v>0</v>
      </c>
      <c r="AY52" s="39">
        <v>0</v>
      </c>
      <c r="AZ52" s="39">
        <v>0</v>
      </c>
      <c r="BA52" s="40">
        <v>0</v>
      </c>
      <c r="BB52" s="34">
        <f>AT52+AU52+AV52</f>
        <v>27.68</v>
      </c>
      <c r="BC52" s="33">
        <f>AW52/2</f>
        <v>0</v>
      </c>
      <c r="BD52" s="26">
        <f>(AX52*3)+(AY52*5)+(AZ52*5)+(BA52*20)</f>
        <v>0</v>
      </c>
      <c r="BE52" s="94">
        <f>BB52+BC52+BD52</f>
        <v>27.68</v>
      </c>
      <c r="BF52" s="92"/>
      <c r="BG52" s="85"/>
      <c r="BH52" s="39"/>
      <c r="BI52" s="39"/>
      <c r="BJ52" s="39"/>
      <c r="BK52" s="39"/>
      <c r="BL52" s="40"/>
      <c r="BM52" s="63">
        <f>BF52+BG52</f>
        <v>0</v>
      </c>
      <c r="BN52" s="53">
        <f>BH52/2</f>
        <v>0</v>
      </c>
      <c r="BO52" s="52">
        <f>(BI52*3)+(BJ52*5)+(BK52*5)+(BL52*20)</f>
        <v>0</v>
      </c>
      <c r="BP52" s="51">
        <f>BM52+BN52+BO52</f>
        <v>0</v>
      </c>
      <c r="BQ52" s="42">
        <v>53.94</v>
      </c>
      <c r="BR52" s="38"/>
      <c r="BS52" s="38"/>
      <c r="BT52" s="39">
        <v>3</v>
      </c>
      <c r="BU52" s="39">
        <v>0</v>
      </c>
      <c r="BV52" s="39">
        <v>0</v>
      </c>
      <c r="BW52" s="39">
        <v>0</v>
      </c>
      <c r="BX52" s="40">
        <v>0</v>
      </c>
      <c r="BY52" s="34">
        <f>BQ52+BR52+BS52</f>
        <v>53.94</v>
      </c>
      <c r="BZ52" s="33">
        <f>BT52/2</f>
        <v>1.5</v>
      </c>
      <c r="CA52" s="43">
        <f>(BU52*3)+(BV52*5)+(BW52*5)+(BX52*20)</f>
        <v>0</v>
      </c>
      <c r="CB52" s="56">
        <f>BY52+BZ52+CA52</f>
        <v>55.44</v>
      </c>
      <c r="CC52" s="1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58">
        <f>IH52+II52+IJ52</f>
        <v>0</v>
      </c>
      <c r="IL52" s="59"/>
    </row>
    <row r="53" spans="1:246" ht="12.75">
      <c r="A53" s="31">
        <v>6</v>
      </c>
      <c r="B53" s="29" t="s">
        <v>124</v>
      </c>
      <c r="C53" s="29"/>
      <c r="D53" s="30"/>
      <c r="E53" s="30" t="s">
        <v>118</v>
      </c>
      <c r="F53" s="30" t="s">
        <v>17</v>
      </c>
      <c r="G53" s="90" t="s">
        <v>23</v>
      </c>
      <c r="H53" s="28">
        <f>IF(AND(OR($H$2="Y",$I$2="Y"),J53&lt;5,K53&lt;5),IF(AND(J53=J52,K53=K52),H52+1,1),"")</f>
      </c>
      <c r="I53" s="24" t="e">
        <f>IF(AND($I$2="Y",K53&gt;0,OR(AND(H53=1,#REF!=10),AND(H53=2,H63=20),AND(H53=3,#REF!=30),AND(H53=4,H78=40),AND(H53=5,H86=50),AND(H53=6,#REF!=60),AND(H53=7,H95=70),AND(H53=8,H104=80),AND(H53=9,H117=90),AND(H53=10,H126=100))),VLOOKUP(K53-1,SortLookup!$A$13:$B$16,2,FALSE),"")</f>
        <v>#REF!</v>
      </c>
      <c r="J53" s="45">
        <f>IF(ISNA(VLOOKUP(F53,SortLookup!$A$1:$B$5,2,FALSE))," ",VLOOKUP(F53,SortLookup!$A$1:$B$5,2,FALSE))</f>
        <v>0</v>
      </c>
      <c r="K53" s="25">
        <f>IF(ISNA(VLOOKUP(G53,SortLookup!$A$7:$B$11,2,FALSE))," ",VLOOKUP(G53,SortLookup!$A$7:$B$11,2,FALSE))</f>
        <v>2</v>
      </c>
      <c r="L53" s="123">
        <f>M53+N53+O53</f>
        <v>133.09</v>
      </c>
      <c r="M53" s="125">
        <f>AC53+AP53+BB53+BM53+BY53+CJ53+CU53+DF53+DQ53+EB53+EM53+EX53+FI53+FT53+GE53+GP53+HA53+HL53+HW53+IH53</f>
        <v>123.59</v>
      </c>
      <c r="N53" s="52">
        <f>AE53+AR53+BD53+BO53+CA53+CL53+CW53+DH53+DS53+ED53+EO53+EZ53+FK53+FV53+GG53+GR53+HC53+HN53+HY53+IJ53</f>
        <v>0</v>
      </c>
      <c r="O53" s="53">
        <f>P53/2</f>
        <v>9.5</v>
      </c>
      <c r="P53" s="126">
        <f>X53+AK53+AW53+BH53+BT53+CE53+CP53+DA53+DL53+DW53+EH53+ES53+FD53+FO53+FZ53+GK53+GV53+HG53+HR53+IC53</f>
        <v>19</v>
      </c>
      <c r="Q53" s="135">
        <v>5.2</v>
      </c>
      <c r="R53" s="38">
        <v>3.91</v>
      </c>
      <c r="S53" s="38">
        <v>9.96</v>
      </c>
      <c r="T53" s="38">
        <v>6.52</v>
      </c>
      <c r="U53" s="38"/>
      <c r="V53" s="38"/>
      <c r="W53" s="38"/>
      <c r="X53" s="39">
        <v>8</v>
      </c>
      <c r="Y53" s="39">
        <v>0</v>
      </c>
      <c r="Z53" s="39">
        <v>0</v>
      </c>
      <c r="AA53" s="39">
        <v>0</v>
      </c>
      <c r="AB53" s="40">
        <v>0</v>
      </c>
      <c r="AC53" s="34">
        <f>Q53+R53+S53+T53+U53+V53+W53</f>
        <v>25.59</v>
      </c>
      <c r="AD53" s="33">
        <f>X53/2</f>
        <v>4</v>
      </c>
      <c r="AE53" s="26">
        <f>(Y53*3)+(Z53*5)+(AA53*5)+(AB53*20)</f>
        <v>0</v>
      </c>
      <c r="AF53" s="94">
        <f>AC53+AD53+AE53</f>
        <v>29.59</v>
      </c>
      <c r="AG53" s="135">
        <v>26.57</v>
      </c>
      <c r="AH53" s="38"/>
      <c r="AI53" s="38"/>
      <c r="AJ53" s="38"/>
      <c r="AK53" s="39">
        <v>2</v>
      </c>
      <c r="AL53" s="39">
        <v>0</v>
      </c>
      <c r="AM53" s="39">
        <v>0</v>
      </c>
      <c r="AN53" s="39">
        <v>0</v>
      </c>
      <c r="AO53" s="40">
        <v>0</v>
      </c>
      <c r="AP53" s="34">
        <f>AG53+AH53+AI53+AJ53</f>
        <v>26.57</v>
      </c>
      <c r="AQ53" s="33">
        <f>AK53/2</f>
        <v>1</v>
      </c>
      <c r="AR53" s="26">
        <f>(AL53*3)+(AM53*5)+(AN53*5)+(AO53*20)</f>
        <v>0</v>
      </c>
      <c r="AS53" s="94">
        <f>AP53+AQ53+AR53</f>
        <v>27.57</v>
      </c>
      <c r="AT53" s="135">
        <v>29.81</v>
      </c>
      <c r="AU53" s="38"/>
      <c r="AV53" s="38"/>
      <c r="AW53" s="39">
        <v>0</v>
      </c>
      <c r="AX53" s="39">
        <v>0</v>
      </c>
      <c r="AY53" s="39">
        <v>0</v>
      </c>
      <c r="AZ53" s="39">
        <v>0</v>
      </c>
      <c r="BA53" s="40">
        <v>0</v>
      </c>
      <c r="BB53" s="34">
        <f>AT53+AU53+AV53</f>
        <v>29.81</v>
      </c>
      <c r="BC53" s="33">
        <f>AW53/2</f>
        <v>0</v>
      </c>
      <c r="BD53" s="26">
        <f>(AX53*3)+(AY53*5)+(AZ53*5)+(BA53*20)</f>
        <v>0</v>
      </c>
      <c r="BE53" s="94">
        <f>BB53+BC53+BD53</f>
        <v>29.81</v>
      </c>
      <c r="BF53" s="92"/>
      <c r="BG53" s="85"/>
      <c r="BH53" s="39"/>
      <c r="BI53" s="39"/>
      <c r="BJ53" s="39"/>
      <c r="BK53" s="39"/>
      <c r="BL53" s="40"/>
      <c r="BM53" s="63">
        <f>BF53+BG53</f>
        <v>0</v>
      </c>
      <c r="BN53" s="53">
        <f>BH53/2</f>
        <v>0</v>
      </c>
      <c r="BO53" s="52">
        <f>(BI53*3)+(BJ53*5)+(BK53*5)+(BL53*20)</f>
        <v>0</v>
      </c>
      <c r="BP53" s="51">
        <f>BM53+BN53+BO53</f>
        <v>0</v>
      </c>
      <c r="BQ53" s="42">
        <v>41.62</v>
      </c>
      <c r="BR53" s="38"/>
      <c r="BS53" s="38"/>
      <c r="BT53" s="39">
        <v>9</v>
      </c>
      <c r="BU53" s="39">
        <v>0</v>
      </c>
      <c r="BV53" s="39">
        <v>0</v>
      </c>
      <c r="BW53" s="39">
        <v>0</v>
      </c>
      <c r="BX53" s="40">
        <v>0</v>
      </c>
      <c r="BY53" s="34">
        <f>BQ53+BR53+BS53</f>
        <v>41.62</v>
      </c>
      <c r="BZ53" s="33">
        <f>BT53/2</f>
        <v>4.5</v>
      </c>
      <c r="CA53" s="43">
        <f>(BU53*3)+(BV53*5)+(BW53*5)+(BX53*20)</f>
        <v>0</v>
      </c>
      <c r="CB53" s="56">
        <f>BY53+BZ53+CA53</f>
        <v>46.12</v>
      </c>
      <c r="CC53" s="1"/>
      <c r="CD53" s="1"/>
      <c r="CE53" s="2"/>
      <c r="CF53" s="2"/>
      <c r="CG53" s="2"/>
      <c r="CH53" s="2"/>
      <c r="CI53" s="2"/>
      <c r="CJ53" s="7">
        <f>CC53+CD53</f>
        <v>0</v>
      </c>
      <c r="CK53" s="14">
        <f>CE53/2</f>
        <v>0</v>
      </c>
      <c r="CL53" s="6">
        <f>(CF53*3)+(CG53*5)+(CH53*5)+(CI53*20)</f>
        <v>0</v>
      </c>
      <c r="CM53" s="15">
        <f>CJ53+CK53+CL53</f>
        <v>0</v>
      </c>
      <c r="CN53" s="16"/>
      <c r="CO53" s="1"/>
      <c r="CP53" s="2"/>
      <c r="CQ53" s="2"/>
      <c r="CR53" s="2"/>
      <c r="CS53" s="2"/>
      <c r="CT53" s="2"/>
      <c r="CU53" s="7">
        <f>CN53+CO53</f>
        <v>0</v>
      </c>
      <c r="CV53" s="14">
        <f>CP53/2</f>
        <v>0</v>
      </c>
      <c r="CW53" s="6">
        <f>(CQ53*3)+(CR53*5)+(CS53*5)+(CT53*20)</f>
        <v>0</v>
      </c>
      <c r="CX53" s="15">
        <f>CU53+CV53+CW53</f>
        <v>0</v>
      </c>
      <c r="CY53" s="16"/>
      <c r="CZ53" s="1"/>
      <c r="DA53" s="2"/>
      <c r="DB53" s="2"/>
      <c r="DC53" s="2"/>
      <c r="DD53" s="2"/>
      <c r="DE53" s="2"/>
      <c r="DF53" s="7">
        <f>CY53+CZ53</f>
        <v>0</v>
      </c>
      <c r="DG53" s="14">
        <f>DA53/2</f>
        <v>0</v>
      </c>
      <c r="DH53" s="6">
        <f>(DB53*3)+(DC53*5)+(DD53*5)+(DE53*20)</f>
        <v>0</v>
      </c>
      <c r="DI53" s="15">
        <f>DF53+DG53+DH53</f>
        <v>0</v>
      </c>
      <c r="DJ53" s="16"/>
      <c r="DK53" s="1"/>
      <c r="DL53" s="2"/>
      <c r="DM53" s="2"/>
      <c r="DN53" s="2"/>
      <c r="DO53" s="2"/>
      <c r="DP53" s="2"/>
      <c r="DQ53" s="7">
        <f>DJ53+DK53</f>
        <v>0</v>
      </c>
      <c r="DR53" s="14">
        <f>DL53/2</f>
        <v>0</v>
      </c>
      <c r="DS53" s="6">
        <f>(DM53*3)+(DN53*5)+(DO53*5)+(DP53*20)</f>
        <v>0</v>
      </c>
      <c r="DT53" s="15">
        <f>DQ53+DR53+DS53</f>
        <v>0</v>
      </c>
      <c r="DU53" s="16"/>
      <c r="DV53" s="1"/>
      <c r="DW53" s="2"/>
      <c r="DX53" s="2"/>
      <c r="DY53" s="2"/>
      <c r="DZ53" s="2"/>
      <c r="EA53" s="2"/>
      <c r="EB53" s="7">
        <f>DU53+DV53</f>
        <v>0</v>
      </c>
      <c r="EC53" s="14">
        <f>DW53/2</f>
        <v>0</v>
      </c>
      <c r="ED53" s="6">
        <f>(DX53*3)+(DY53*5)+(DZ53*5)+(EA53*20)</f>
        <v>0</v>
      </c>
      <c r="EE53" s="15">
        <f>EB53+EC53+ED53</f>
        <v>0</v>
      </c>
      <c r="EF53" s="16"/>
      <c r="EG53" s="1"/>
      <c r="EH53" s="2"/>
      <c r="EI53" s="2"/>
      <c r="EJ53" s="2"/>
      <c r="EK53" s="2"/>
      <c r="EL53" s="2"/>
      <c r="EM53" s="7">
        <f>EF53+EG53</f>
        <v>0</v>
      </c>
      <c r="EN53" s="14">
        <f>EH53/2</f>
        <v>0</v>
      </c>
      <c r="EO53" s="6">
        <f>(EI53*3)+(EJ53*5)+(EK53*5)+(EL53*20)</f>
        <v>0</v>
      </c>
      <c r="EP53" s="15">
        <f>EM53+EN53+EO53</f>
        <v>0</v>
      </c>
      <c r="EQ53" s="16"/>
      <c r="ER53" s="1"/>
      <c r="ES53" s="2"/>
      <c r="ET53" s="2"/>
      <c r="EU53" s="2"/>
      <c r="EV53" s="2"/>
      <c r="EW53" s="2"/>
      <c r="EX53" s="7">
        <f>EQ53+ER53</f>
        <v>0</v>
      </c>
      <c r="EY53" s="14">
        <f>ES53/2</f>
        <v>0</v>
      </c>
      <c r="EZ53" s="6">
        <f>(ET53*3)+(EU53*5)+(EV53*5)+(EW53*20)</f>
        <v>0</v>
      </c>
      <c r="FA53" s="15">
        <f>EX53+EY53+EZ53</f>
        <v>0</v>
      </c>
      <c r="FB53" s="16"/>
      <c r="FC53" s="1"/>
      <c r="FD53" s="2"/>
      <c r="FE53" s="2"/>
      <c r="FF53" s="2"/>
      <c r="FG53" s="2"/>
      <c r="FH53" s="2"/>
      <c r="FI53" s="7">
        <f>FB53+FC53</f>
        <v>0</v>
      </c>
      <c r="FJ53" s="14">
        <f>FD53/2</f>
        <v>0</v>
      </c>
      <c r="FK53" s="6">
        <f>(FE53*3)+(FF53*5)+(FG53*5)+(FH53*20)</f>
        <v>0</v>
      </c>
      <c r="FL53" s="15">
        <f>FI53+FJ53+FK53</f>
        <v>0</v>
      </c>
      <c r="FM53" s="16"/>
      <c r="FN53" s="1"/>
      <c r="FO53" s="2"/>
      <c r="FP53" s="2"/>
      <c r="FQ53" s="2"/>
      <c r="FR53" s="2"/>
      <c r="FS53" s="2"/>
      <c r="FT53" s="7">
        <f>FM53+FN53</f>
        <v>0</v>
      </c>
      <c r="FU53" s="14">
        <f>FO53/2</f>
        <v>0</v>
      </c>
      <c r="FV53" s="6">
        <f>(FP53*3)+(FQ53*5)+(FR53*5)+(FS53*20)</f>
        <v>0</v>
      </c>
      <c r="FW53" s="15">
        <f>FT53+FU53+FV53</f>
        <v>0</v>
      </c>
      <c r="FX53" s="16"/>
      <c r="FY53" s="1"/>
      <c r="FZ53" s="2"/>
      <c r="GA53" s="2"/>
      <c r="GB53" s="2"/>
      <c r="GC53" s="2"/>
      <c r="GD53" s="2"/>
      <c r="GE53" s="7">
        <f>FX53+FY53</f>
        <v>0</v>
      </c>
      <c r="GF53" s="14">
        <f>FZ53/2</f>
        <v>0</v>
      </c>
      <c r="GG53" s="6">
        <f>(GA53*3)+(GB53*5)+(GC53*5)+(GD53*20)</f>
        <v>0</v>
      </c>
      <c r="GH53" s="15">
        <f>GE53+GF53+GG53</f>
        <v>0</v>
      </c>
      <c r="GI53" s="16"/>
      <c r="GJ53" s="1"/>
      <c r="GK53" s="2"/>
      <c r="GL53" s="2"/>
      <c r="GM53" s="2"/>
      <c r="GN53" s="2"/>
      <c r="GO53" s="2"/>
      <c r="GP53" s="7">
        <f>GI53+GJ53</f>
        <v>0</v>
      </c>
      <c r="GQ53" s="14">
        <f>GK53/2</f>
        <v>0</v>
      </c>
      <c r="GR53" s="6">
        <f>(GL53*3)+(GM53*5)+(GN53*5)+(GO53*20)</f>
        <v>0</v>
      </c>
      <c r="GS53" s="15">
        <f>GP53+GQ53+GR53</f>
        <v>0</v>
      </c>
      <c r="GT53" s="16"/>
      <c r="GU53" s="1"/>
      <c r="GV53" s="2"/>
      <c r="GW53" s="2"/>
      <c r="GX53" s="2"/>
      <c r="GY53" s="2"/>
      <c r="GZ53" s="2"/>
      <c r="HA53" s="7">
        <f>GT53+GU53</f>
        <v>0</v>
      </c>
      <c r="HB53" s="14">
        <f>GV53/2</f>
        <v>0</v>
      </c>
      <c r="HC53" s="6">
        <f>(GW53*3)+(GX53*5)+(GY53*5)+(GZ53*20)</f>
        <v>0</v>
      </c>
      <c r="HD53" s="15">
        <f>HA53+HB53+HC53</f>
        <v>0</v>
      </c>
      <c r="HE53" s="16"/>
      <c r="HF53" s="1"/>
      <c r="HG53" s="2"/>
      <c r="HH53" s="2"/>
      <c r="HI53" s="2"/>
      <c r="HJ53" s="2"/>
      <c r="HK53" s="2"/>
      <c r="HL53" s="7">
        <f>HE53+HF53</f>
        <v>0</v>
      </c>
      <c r="HM53" s="14">
        <f>HG53/2</f>
        <v>0</v>
      </c>
      <c r="HN53" s="6">
        <f>(HH53*3)+(HI53*5)+(HJ53*5)+(HK53*20)</f>
        <v>0</v>
      </c>
      <c r="HO53" s="15">
        <f>HL53+HM53+HN53</f>
        <v>0</v>
      </c>
      <c r="HP53" s="16"/>
      <c r="HQ53" s="1"/>
      <c r="HR53" s="2"/>
      <c r="HS53" s="2"/>
      <c r="HT53" s="2"/>
      <c r="HU53" s="2"/>
      <c r="HV53" s="2"/>
      <c r="HW53" s="7">
        <f>HP53+HQ53</f>
        <v>0</v>
      </c>
      <c r="HX53" s="14">
        <f>HR53/2</f>
        <v>0</v>
      </c>
      <c r="HY53" s="6">
        <f>(HS53*3)+(HT53*5)+(HU53*5)+(HV53*20)</f>
        <v>0</v>
      </c>
      <c r="HZ53" s="15">
        <f>HW53+HX53+HY53</f>
        <v>0</v>
      </c>
      <c r="IA53" s="16"/>
      <c r="IB53" s="1"/>
      <c r="IC53" s="2"/>
      <c r="ID53" s="2"/>
      <c r="IE53" s="2"/>
      <c r="IF53" s="2"/>
      <c r="IG53" s="2"/>
      <c r="IH53" s="7">
        <f>IA53+IB53</f>
        <v>0</v>
      </c>
      <c r="II53" s="14">
        <f>IC53/2</f>
        <v>0</v>
      </c>
      <c r="IJ53" s="6">
        <f>(ID53*3)+(IE53*5)+(IF53*5)+(IG53*20)</f>
        <v>0</v>
      </c>
      <c r="IK53" s="58">
        <f>IH53+II53+IJ53</f>
        <v>0</v>
      </c>
      <c r="IL53" s="59"/>
    </row>
    <row r="54" spans="1:246" ht="12.75">
      <c r="A54" s="31">
        <v>7</v>
      </c>
      <c r="B54" s="84" t="s">
        <v>119</v>
      </c>
      <c r="C54" s="85"/>
      <c r="D54" s="85"/>
      <c r="E54" s="140"/>
      <c r="F54" s="86" t="s">
        <v>17</v>
      </c>
      <c r="G54" s="91" t="s">
        <v>89</v>
      </c>
      <c r="H54" s="28">
        <f>IF(AND(OR($H$2="Y",$I$2="Y"),J54&lt;5,K54&lt;5),IF(AND(J54=J53,K54=K53),H53+1,1),"")</f>
      </c>
      <c r="I54" s="24" t="e">
        <f>IF(AND($I$2="Y",K54&gt;0,OR(AND(H54=1,#REF!=10),AND(H54=2,H61=20),AND(H54=3,H70=30),AND(H54=4,H83=40),AND(H54=5,H88=50),AND(H54=6,H97=60),AND(H54=7,H106=70),AND(H54=8,H115=80),AND(H54=9,H124=90),AND(H54=10,H133=100))),VLOOKUP(K54-1,SortLookup!$A$13:$B$16,2,FALSE),"")</f>
        <v>#REF!</v>
      </c>
      <c r="J54" s="45">
        <f>IF(ISNA(VLOOKUP(F54,SortLookup!$A$1:$B$5,2,FALSE))," ",VLOOKUP(F54,SortLookup!$A$1:$B$5,2,FALSE))</f>
        <v>0</v>
      </c>
      <c r="K54" s="25" t="str">
        <f>IF(ISNA(VLOOKUP(G54,SortLookup!$A$7:$B$11,2,FALSE))," ",VLOOKUP(G54,SortLookup!$A$7:$B$11,2,FALSE))</f>
        <v> </v>
      </c>
      <c r="L54" s="123">
        <f>M54+N54+O54</f>
        <v>135.16</v>
      </c>
      <c r="M54" s="125">
        <f>AC54+AP54+BB54+BM54+BY54+CJ54+CU54+DF54+DQ54+EB54+EM54+EX54+FI54+FT54+GE54+GP54+HA54+HL54+HW54+IH54</f>
        <v>118.66</v>
      </c>
      <c r="N54" s="52">
        <f>AE54+AR54+BD54+BO54+CA54+CL54+CW54+DH54+DS54+ED54+EO54+EZ54+FK54+FV54+GG54+GR54+HC54+HN54+HY54+IJ54</f>
        <v>3</v>
      </c>
      <c r="O54" s="53">
        <f>P54/2</f>
        <v>13.5</v>
      </c>
      <c r="P54" s="126">
        <f>X54+AK54+AW54+BH54+BT54+CE54+CP54+DA54+DL54+DW54+EH54+ES54+FD54+FO54+FZ54+GK54+GV54+HG54+HR54+IC54</f>
        <v>27</v>
      </c>
      <c r="Q54" s="136">
        <v>5.16</v>
      </c>
      <c r="R54" s="38">
        <v>6.22</v>
      </c>
      <c r="S54" s="38">
        <v>7.56</v>
      </c>
      <c r="T54" s="38">
        <v>7.74</v>
      </c>
      <c r="U54" s="38"/>
      <c r="V54" s="38"/>
      <c r="W54" s="38"/>
      <c r="X54" s="88">
        <v>18</v>
      </c>
      <c r="Y54" s="140">
        <v>1</v>
      </c>
      <c r="Z54" s="140">
        <v>0</v>
      </c>
      <c r="AA54" s="140">
        <v>0</v>
      </c>
      <c r="AB54" s="142">
        <v>0</v>
      </c>
      <c r="AC54" s="34">
        <f>Q54+R54+S54+T54+U54+V54+W54</f>
        <v>26.68</v>
      </c>
      <c r="AD54" s="33">
        <f>X54/2</f>
        <v>9</v>
      </c>
      <c r="AE54" s="26">
        <f>(Y54*3)+(Z54*5)+(AA54*5)+(AB54*20)</f>
        <v>3</v>
      </c>
      <c r="AF54" s="94">
        <f>AC54+AD54+AE54</f>
        <v>38.68</v>
      </c>
      <c r="AG54" s="136">
        <v>32.4</v>
      </c>
      <c r="AH54" s="38"/>
      <c r="AI54" s="38"/>
      <c r="AJ54" s="38"/>
      <c r="AK54" s="140">
        <v>0</v>
      </c>
      <c r="AL54" s="140">
        <v>0</v>
      </c>
      <c r="AM54" s="140">
        <v>0</v>
      </c>
      <c r="AN54" s="140">
        <v>0</v>
      </c>
      <c r="AO54" s="142">
        <v>0</v>
      </c>
      <c r="AP54" s="34">
        <f>AG54+AH54+AI54+AJ54</f>
        <v>32.4</v>
      </c>
      <c r="AQ54" s="33">
        <f>AK54/2</f>
        <v>0</v>
      </c>
      <c r="AR54" s="26">
        <f>(AL54*3)+(AM54*5)+(AN54*5)+(AO54*20)</f>
        <v>0</v>
      </c>
      <c r="AS54" s="94">
        <f>AP54+AQ54+AR54</f>
        <v>32.4</v>
      </c>
      <c r="AT54" s="136">
        <v>25.27</v>
      </c>
      <c r="AU54" s="38"/>
      <c r="AV54" s="38"/>
      <c r="AW54" s="88">
        <v>6</v>
      </c>
      <c r="AX54" s="140">
        <v>0</v>
      </c>
      <c r="AY54" s="140">
        <v>0</v>
      </c>
      <c r="AZ54" s="140">
        <v>0</v>
      </c>
      <c r="BA54" s="142">
        <v>0</v>
      </c>
      <c r="BB54" s="34">
        <f>AT54+AU54+AV54</f>
        <v>25.27</v>
      </c>
      <c r="BC54" s="33">
        <f>AW54/2</f>
        <v>3</v>
      </c>
      <c r="BD54" s="26">
        <f>(AX54*3)+(AY54*5)+(AZ54*5)+(BA54*20)</f>
        <v>0</v>
      </c>
      <c r="BE54" s="94">
        <f>BB54+BC54+BD54</f>
        <v>28.27</v>
      </c>
      <c r="BF54" s="93"/>
      <c r="BG54" s="85"/>
      <c r="BH54" s="88"/>
      <c r="BI54" s="85"/>
      <c r="BJ54" s="85"/>
      <c r="BK54" s="85"/>
      <c r="BL54" s="96"/>
      <c r="BM54" s="63">
        <f>BF54+BG54</f>
        <v>0</v>
      </c>
      <c r="BN54" s="53">
        <f>BH54/2</f>
        <v>0</v>
      </c>
      <c r="BO54" s="52">
        <f>(BI54*3)+(BJ54*5)+(BK54*5)+(BL54*20)</f>
        <v>0</v>
      </c>
      <c r="BP54" s="51">
        <f>BM54+BN54+BO54</f>
        <v>0</v>
      </c>
      <c r="BQ54" s="42">
        <v>34.31</v>
      </c>
      <c r="BR54" s="38"/>
      <c r="BS54" s="38"/>
      <c r="BT54" s="39">
        <v>3</v>
      </c>
      <c r="BU54" s="39">
        <v>0</v>
      </c>
      <c r="BV54" s="39">
        <v>0</v>
      </c>
      <c r="BW54" s="39">
        <v>0</v>
      </c>
      <c r="BX54" s="40">
        <v>0</v>
      </c>
      <c r="BY54" s="34">
        <f>BQ54+BR54+BS54</f>
        <v>34.31</v>
      </c>
      <c r="BZ54" s="33">
        <f>BT54/2</f>
        <v>1.5</v>
      </c>
      <c r="CA54" s="43">
        <f>(BU54*3)+(BV54*5)+(BW54*5)+(BX54*20)</f>
        <v>0</v>
      </c>
      <c r="CB54" s="56">
        <f>BY54+BZ54+CA54</f>
        <v>35.81</v>
      </c>
      <c r="CC54" s="1"/>
      <c r="CD54" s="1"/>
      <c r="CE54" s="2"/>
      <c r="CF54" s="2"/>
      <c r="CG54" s="2"/>
      <c r="CH54" s="2"/>
      <c r="CI54" s="2"/>
      <c r="CJ54" s="7">
        <f>CC54+CD54</f>
        <v>0</v>
      </c>
      <c r="CK54" s="14">
        <f>CE54/2</f>
        <v>0</v>
      </c>
      <c r="CL54" s="6">
        <f>(CF54*3)+(CG54*5)+(CH54*5)+(CI54*20)</f>
        <v>0</v>
      </c>
      <c r="CM54" s="15">
        <f>CJ54+CK54+CL54</f>
        <v>0</v>
      </c>
      <c r="CN54" s="16"/>
      <c r="CO54" s="1"/>
      <c r="CP54" s="2"/>
      <c r="CQ54" s="2"/>
      <c r="CR54" s="2"/>
      <c r="CS54" s="2"/>
      <c r="CT54" s="2"/>
      <c r="CU54" s="7">
        <f>CN54+CO54</f>
        <v>0</v>
      </c>
      <c r="CV54" s="14">
        <f>CP54/2</f>
        <v>0</v>
      </c>
      <c r="CW54" s="6">
        <f>(CQ54*3)+(CR54*5)+(CS54*5)+(CT54*20)</f>
        <v>0</v>
      </c>
      <c r="CX54" s="15">
        <f>CU54+CV54+CW54</f>
        <v>0</v>
      </c>
      <c r="CY54" s="16"/>
      <c r="CZ54" s="1"/>
      <c r="DA54" s="2"/>
      <c r="DB54" s="2"/>
      <c r="DC54" s="2"/>
      <c r="DD54" s="2"/>
      <c r="DE54" s="2"/>
      <c r="DF54" s="7">
        <f>CY54+CZ54</f>
        <v>0</v>
      </c>
      <c r="DG54" s="14">
        <f>DA54/2</f>
        <v>0</v>
      </c>
      <c r="DH54" s="6">
        <f>(DB54*3)+(DC54*5)+(DD54*5)+(DE54*20)</f>
        <v>0</v>
      </c>
      <c r="DI54" s="15">
        <f>DF54+DG54+DH54</f>
        <v>0</v>
      </c>
      <c r="DJ54" s="16"/>
      <c r="DK54" s="1"/>
      <c r="DL54" s="2"/>
      <c r="DM54" s="2"/>
      <c r="DN54" s="2"/>
      <c r="DO54" s="2"/>
      <c r="DP54" s="2"/>
      <c r="DQ54" s="7">
        <f>DJ54+DK54</f>
        <v>0</v>
      </c>
      <c r="DR54" s="14">
        <f>DL54/2</f>
        <v>0</v>
      </c>
      <c r="DS54" s="6">
        <f>(DM54*3)+(DN54*5)+(DO54*5)+(DP54*20)</f>
        <v>0</v>
      </c>
      <c r="DT54" s="15">
        <f>DQ54+DR54+DS54</f>
        <v>0</v>
      </c>
      <c r="DU54" s="16"/>
      <c r="DV54" s="1"/>
      <c r="DW54" s="2"/>
      <c r="DX54" s="2"/>
      <c r="DY54" s="2"/>
      <c r="DZ54" s="2"/>
      <c r="EA54" s="2"/>
      <c r="EB54" s="7">
        <f>DU54+DV54</f>
        <v>0</v>
      </c>
      <c r="EC54" s="14">
        <f>DW54/2</f>
        <v>0</v>
      </c>
      <c r="ED54" s="6">
        <f>(DX54*3)+(DY54*5)+(DZ54*5)+(EA54*20)</f>
        <v>0</v>
      </c>
      <c r="EE54" s="15">
        <f>EB54+EC54+ED54</f>
        <v>0</v>
      </c>
      <c r="EF54" s="16"/>
      <c r="EG54" s="1"/>
      <c r="EH54" s="2"/>
      <c r="EI54" s="2"/>
      <c r="EJ54" s="2"/>
      <c r="EK54" s="2"/>
      <c r="EL54" s="2"/>
      <c r="EM54" s="7">
        <f>EF54+EG54</f>
        <v>0</v>
      </c>
      <c r="EN54" s="14">
        <f>EH54/2</f>
        <v>0</v>
      </c>
      <c r="EO54" s="6">
        <f>(EI54*3)+(EJ54*5)+(EK54*5)+(EL54*20)</f>
        <v>0</v>
      </c>
      <c r="EP54" s="15">
        <f>EM54+EN54+EO54</f>
        <v>0</v>
      </c>
      <c r="EQ54" s="16"/>
      <c r="ER54" s="1"/>
      <c r="ES54" s="2"/>
      <c r="ET54" s="2"/>
      <c r="EU54" s="2"/>
      <c r="EV54" s="2"/>
      <c r="EW54" s="2"/>
      <c r="EX54" s="7">
        <f>EQ54+ER54</f>
        <v>0</v>
      </c>
      <c r="EY54" s="14">
        <f>ES54/2</f>
        <v>0</v>
      </c>
      <c r="EZ54" s="6">
        <f>(ET54*3)+(EU54*5)+(EV54*5)+(EW54*20)</f>
        <v>0</v>
      </c>
      <c r="FA54" s="15">
        <f>EX54+EY54+EZ54</f>
        <v>0</v>
      </c>
      <c r="FB54" s="16"/>
      <c r="FC54" s="1"/>
      <c r="FD54" s="2"/>
      <c r="FE54" s="2"/>
      <c r="FF54" s="2"/>
      <c r="FG54" s="2"/>
      <c r="FH54" s="2"/>
      <c r="FI54" s="7">
        <f>FB54+FC54</f>
        <v>0</v>
      </c>
      <c r="FJ54" s="14">
        <f>FD54/2</f>
        <v>0</v>
      </c>
      <c r="FK54" s="6">
        <f>(FE54*3)+(FF54*5)+(FG54*5)+(FH54*20)</f>
        <v>0</v>
      </c>
      <c r="FL54" s="15">
        <f>FI54+FJ54+FK54</f>
        <v>0</v>
      </c>
      <c r="FM54" s="16"/>
      <c r="FN54" s="1"/>
      <c r="FO54" s="2"/>
      <c r="FP54" s="2"/>
      <c r="FQ54" s="2"/>
      <c r="FR54" s="2"/>
      <c r="FS54" s="2"/>
      <c r="FT54" s="7">
        <f>FM54+FN54</f>
        <v>0</v>
      </c>
      <c r="FU54" s="14">
        <f>FO54/2</f>
        <v>0</v>
      </c>
      <c r="FV54" s="6">
        <f>(FP54*3)+(FQ54*5)+(FR54*5)+(FS54*20)</f>
        <v>0</v>
      </c>
      <c r="FW54" s="15">
        <f>FT54+FU54+FV54</f>
        <v>0</v>
      </c>
      <c r="FX54" s="16"/>
      <c r="FY54" s="1"/>
      <c r="FZ54" s="2"/>
      <c r="GA54" s="2"/>
      <c r="GB54" s="2"/>
      <c r="GC54" s="2"/>
      <c r="GD54" s="2"/>
      <c r="GE54" s="7">
        <f>FX54+FY54</f>
        <v>0</v>
      </c>
      <c r="GF54" s="14">
        <f>FZ54/2</f>
        <v>0</v>
      </c>
      <c r="GG54" s="6">
        <f>(GA54*3)+(GB54*5)+(GC54*5)+(GD54*20)</f>
        <v>0</v>
      </c>
      <c r="GH54" s="15">
        <f>GE54+GF54+GG54</f>
        <v>0</v>
      </c>
      <c r="GI54" s="16"/>
      <c r="GJ54" s="1"/>
      <c r="GK54" s="2"/>
      <c r="GL54" s="2"/>
      <c r="GM54" s="2"/>
      <c r="GN54" s="2"/>
      <c r="GO54" s="2"/>
      <c r="GP54" s="7">
        <f>GI54+GJ54</f>
        <v>0</v>
      </c>
      <c r="GQ54" s="14">
        <f>GK54/2</f>
        <v>0</v>
      </c>
      <c r="GR54" s="6">
        <f>(GL54*3)+(GM54*5)+(GN54*5)+(GO54*20)</f>
        <v>0</v>
      </c>
      <c r="GS54" s="15">
        <f>GP54+GQ54+GR54</f>
        <v>0</v>
      </c>
      <c r="GT54" s="16"/>
      <c r="GU54" s="1"/>
      <c r="GV54" s="2"/>
      <c r="GW54" s="2"/>
      <c r="GX54" s="2"/>
      <c r="GY54" s="2"/>
      <c r="GZ54" s="2"/>
      <c r="HA54" s="7">
        <f>GT54+GU54</f>
        <v>0</v>
      </c>
      <c r="HB54" s="14">
        <f>GV54/2</f>
        <v>0</v>
      </c>
      <c r="HC54" s="6">
        <f>(GW54*3)+(GX54*5)+(GY54*5)+(GZ54*20)</f>
        <v>0</v>
      </c>
      <c r="HD54" s="15">
        <f>HA54+HB54+HC54</f>
        <v>0</v>
      </c>
      <c r="HE54" s="16"/>
      <c r="HF54" s="1"/>
      <c r="HG54" s="2"/>
      <c r="HH54" s="2"/>
      <c r="HI54" s="2"/>
      <c r="HJ54" s="2"/>
      <c r="HK54" s="2"/>
      <c r="HL54" s="7">
        <f>HE54+HF54</f>
        <v>0</v>
      </c>
      <c r="HM54" s="14">
        <f>HG54/2</f>
        <v>0</v>
      </c>
      <c r="HN54" s="6">
        <f>(HH54*3)+(HI54*5)+(HJ54*5)+(HK54*20)</f>
        <v>0</v>
      </c>
      <c r="HO54" s="15">
        <f>HL54+HM54+HN54</f>
        <v>0</v>
      </c>
      <c r="HP54" s="16"/>
      <c r="HQ54" s="1"/>
      <c r="HR54" s="2"/>
      <c r="HS54" s="2"/>
      <c r="HT54" s="2"/>
      <c r="HU54" s="2"/>
      <c r="HV54" s="2"/>
      <c r="HW54" s="7">
        <f>HP54+HQ54</f>
        <v>0</v>
      </c>
      <c r="HX54" s="14">
        <f>HR54/2</f>
        <v>0</v>
      </c>
      <c r="HY54" s="6">
        <f>(HS54*3)+(HT54*5)+(HU54*5)+(HV54*20)</f>
        <v>0</v>
      </c>
      <c r="HZ54" s="15">
        <f>HW54+HX54+HY54</f>
        <v>0</v>
      </c>
      <c r="IA54" s="16"/>
      <c r="IB54" s="1"/>
      <c r="IC54" s="2"/>
      <c r="ID54" s="2"/>
      <c r="IE54" s="2"/>
      <c r="IF54" s="2"/>
      <c r="IG54" s="2"/>
      <c r="IH54" s="7">
        <f>IA54+IB54</f>
        <v>0</v>
      </c>
      <c r="II54" s="14">
        <f>IC54/2</f>
        <v>0</v>
      </c>
      <c r="IJ54" s="6">
        <f>(ID54*3)+(IE54*5)+(IF54*5)+(IG54*20)</f>
        <v>0</v>
      </c>
      <c r="IK54" s="58">
        <f>IH54+II54+IJ54</f>
        <v>0</v>
      </c>
      <c r="IL54" s="59"/>
    </row>
    <row r="55" spans="1:246" ht="12.75">
      <c r="A55" s="31">
        <v>8</v>
      </c>
      <c r="B55" s="84" t="s">
        <v>105</v>
      </c>
      <c r="C55" s="85"/>
      <c r="D55" s="85"/>
      <c r="E55" s="140"/>
      <c r="F55" s="86" t="s">
        <v>17</v>
      </c>
      <c r="G55" s="91" t="s">
        <v>89</v>
      </c>
      <c r="H55" s="28"/>
      <c r="I55" s="24"/>
      <c r="J55" s="45"/>
      <c r="K55" s="25"/>
      <c r="L55" s="123">
        <f>M55+N55+O55</f>
        <v>140.39</v>
      </c>
      <c r="M55" s="125">
        <f>AC55+AP55+BB55+BM55+BY55+CJ55+CU55+DF55+DQ55+EB55+EM55+EX55+FI55+FT55+GE55+GP55+HA55+HL55+HW55+IH55</f>
        <v>127.39</v>
      </c>
      <c r="N55" s="52">
        <f>AE55+AR55+BD55+BO55+CA55+CL55+CW55+DH55+DS55+ED55+EO55+EZ55+FK55+FV55+GG55+GR55+HC55+HN55+HY55+IJ55</f>
        <v>3</v>
      </c>
      <c r="O55" s="53">
        <f>P55/2</f>
        <v>10</v>
      </c>
      <c r="P55" s="126">
        <f>X55+AK55+AW55+BH55+BT55+CE55+CP55+DA55+DL55+DW55+EH55+ES55+FD55+FO55+FZ55+GK55+GV55+HG55+HR55+IC55</f>
        <v>20</v>
      </c>
      <c r="Q55" s="136">
        <v>4.27</v>
      </c>
      <c r="R55" s="38">
        <v>4.39</v>
      </c>
      <c r="S55" s="38">
        <v>6.66</v>
      </c>
      <c r="T55" s="38">
        <v>5.82</v>
      </c>
      <c r="U55" s="38"/>
      <c r="V55" s="38"/>
      <c r="W55" s="38"/>
      <c r="X55" s="88">
        <v>6</v>
      </c>
      <c r="Y55" s="140">
        <v>0</v>
      </c>
      <c r="Z55" s="140">
        <v>0</v>
      </c>
      <c r="AA55" s="140">
        <v>0</v>
      </c>
      <c r="AB55" s="142">
        <v>0</v>
      </c>
      <c r="AC55" s="34">
        <f>Q55+R55+S55+T55+U55+V55+W55</f>
        <v>21.14</v>
      </c>
      <c r="AD55" s="33">
        <f>X55/2</f>
        <v>3</v>
      </c>
      <c r="AE55" s="26">
        <f>(Y55*3)+(Z55*5)+(AA55*5)+(AB55*20)</f>
        <v>0</v>
      </c>
      <c r="AF55" s="94">
        <f>AC55+AD55+AE55</f>
        <v>24.14</v>
      </c>
      <c r="AG55" s="136">
        <v>34.45</v>
      </c>
      <c r="AH55" s="38"/>
      <c r="AI55" s="38"/>
      <c r="AJ55" s="38"/>
      <c r="AK55" s="88">
        <v>2</v>
      </c>
      <c r="AL55" s="140">
        <v>1</v>
      </c>
      <c r="AM55" s="140">
        <v>0</v>
      </c>
      <c r="AN55" s="140">
        <v>0</v>
      </c>
      <c r="AO55" s="142">
        <v>0</v>
      </c>
      <c r="AP55" s="34">
        <f>AG55+AH55+AI55+AJ55</f>
        <v>34.45</v>
      </c>
      <c r="AQ55" s="33">
        <f>AK55/2</f>
        <v>1</v>
      </c>
      <c r="AR55" s="26">
        <f>(AL55*3)+(AM55*5)+(AN55*5)+(AO55*20)</f>
        <v>3</v>
      </c>
      <c r="AS55" s="94">
        <f>AP55+AQ55+AR55</f>
        <v>38.45</v>
      </c>
      <c r="AT55" s="136">
        <v>38.79</v>
      </c>
      <c r="AU55" s="38"/>
      <c r="AV55" s="38"/>
      <c r="AW55" s="88">
        <v>3</v>
      </c>
      <c r="AX55" s="140">
        <v>0</v>
      </c>
      <c r="AY55" s="140">
        <v>0</v>
      </c>
      <c r="AZ55" s="140">
        <v>0</v>
      </c>
      <c r="BA55" s="142">
        <v>0</v>
      </c>
      <c r="BB55" s="34">
        <f>AT55+AU55+AV55</f>
        <v>38.79</v>
      </c>
      <c r="BC55" s="33">
        <f>AW55/2</f>
        <v>1.5</v>
      </c>
      <c r="BD55" s="26">
        <f>(AX55*3)+(AY55*5)+(AZ55*5)+(BA55*20)</f>
        <v>0</v>
      </c>
      <c r="BE55" s="94">
        <f>BB55+BC55+BD55</f>
        <v>40.29</v>
      </c>
      <c r="BF55" s="93"/>
      <c r="BG55" s="85"/>
      <c r="BH55" s="88"/>
      <c r="BI55" s="85"/>
      <c r="BJ55" s="85"/>
      <c r="BK55" s="85"/>
      <c r="BL55" s="96"/>
      <c r="BM55" s="63">
        <f>BF55+BG55</f>
        <v>0</v>
      </c>
      <c r="BN55" s="53">
        <f>BH55/2</f>
        <v>0</v>
      </c>
      <c r="BO55" s="52">
        <f>(BI55*3)+(BJ55*5)+(BK55*5)+(BL55*20)</f>
        <v>0</v>
      </c>
      <c r="BP55" s="51">
        <f>BM55+BN55+BO55</f>
        <v>0</v>
      </c>
      <c r="BQ55" s="42">
        <v>33.01</v>
      </c>
      <c r="BR55" s="38"/>
      <c r="BS55" s="38"/>
      <c r="BT55" s="39">
        <v>9</v>
      </c>
      <c r="BU55" s="39">
        <v>0</v>
      </c>
      <c r="BV55" s="39">
        <v>0</v>
      </c>
      <c r="BW55" s="39">
        <v>0</v>
      </c>
      <c r="BX55" s="40">
        <v>0</v>
      </c>
      <c r="BY55" s="34">
        <f>BQ55+BR55+BS55</f>
        <v>33.01</v>
      </c>
      <c r="BZ55" s="33">
        <f>BT55/2</f>
        <v>4.5</v>
      </c>
      <c r="CA55" s="43">
        <f>(BU55*3)+(BV55*5)+(BW55*5)+(BX55*20)</f>
        <v>0</v>
      </c>
      <c r="CB55" s="56">
        <f>BY55+BZ55+CA55</f>
        <v>37.51</v>
      </c>
      <c r="CC55" s="1"/>
      <c r="CD55" s="1"/>
      <c r="CE55" s="2"/>
      <c r="CF55" s="2"/>
      <c r="CG55" s="2"/>
      <c r="CH55" s="2"/>
      <c r="CI55" s="2"/>
      <c r="CJ55" s="7"/>
      <c r="CK55" s="14"/>
      <c r="CL55" s="6"/>
      <c r="CM55" s="15"/>
      <c r="CN55" s="16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58"/>
      <c r="IL55" s="59"/>
    </row>
    <row r="56" spans="1:246" ht="12.75">
      <c r="A56" s="31">
        <v>9</v>
      </c>
      <c r="B56" s="29" t="s">
        <v>155</v>
      </c>
      <c r="C56" s="29"/>
      <c r="D56" s="30"/>
      <c r="E56" s="30"/>
      <c r="F56" s="30" t="s">
        <v>17</v>
      </c>
      <c r="G56" s="90" t="s">
        <v>89</v>
      </c>
      <c r="H56" s="28"/>
      <c r="I56" s="24"/>
      <c r="J56" s="45"/>
      <c r="K56" s="25"/>
      <c r="L56" s="123">
        <f>M56+N56+O56</f>
        <v>143.46</v>
      </c>
      <c r="M56" s="125">
        <f>AC56+AP56+BB56+BM56+BY56+CJ56+CU56+DF56+DQ56+EB56+EM56+EX56+FI56+FT56+GE56+GP56+HA56+HL56+HW56+IH56</f>
        <v>125.96</v>
      </c>
      <c r="N56" s="52">
        <f>AE56+AR56+BD56+BO56+CA56+CL56+CW56+DH56+DS56+ED56+EO56+EZ56+FK56+FV56+GG56+GR56+HC56+HN56+HY56+IJ56</f>
        <v>3</v>
      </c>
      <c r="O56" s="53">
        <f>P56/2</f>
        <v>14.5</v>
      </c>
      <c r="P56" s="126">
        <f>X56+AK56+AW56+BH56+BT56+CE56+CP56+DA56+DL56+DW56+EH56+ES56+FD56+FO56+FZ56+GK56+GV56+HG56+HR56+IC56</f>
        <v>29</v>
      </c>
      <c r="Q56" s="135">
        <v>3.61</v>
      </c>
      <c r="R56" s="38">
        <v>3.54</v>
      </c>
      <c r="S56" s="38">
        <v>7</v>
      </c>
      <c r="T56" s="38">
        <v>6.07</v>
      </c>
      <c r="U56" s="38"/>
      <c r="V56" s="38"/>
      <c r="W56" s="38"/>
      <c r="X56" s="39">
        <v>22</v>
      </c>
      <c r="Y56" s="39">
        <v>0</v>
      </c>
      <c r="Z56" s="39">
        <v>0</v>
      </c>
      <c r="AA56" s="39">
        <v>0</v>
      </c>
      <c r="AB56" s="40">
        <v>0</v>
      </c>
      <c r="AC56" s="34">
        <f>Q56+R56+S56+T56+U56+V56+W56</f>
        <v>20.22</v>
      </c>
      <c r="AD56" s="33">
        <f>X56/2</f>
        <v>11</v>
      </c>
      <c r="AE56" s="26">
        <f>(Y56*3)+(Z56*5)+(AA56*5)+(AB56*20)</f>
        <v>0</v>
      </c>
      <c r="AF56" s="94">
        <f>AC56+AD56+AE56</f>
        <v>31.22</v>
      </c>
      <c r="AG56" s="135">
        <v>19.02</v>
      </c>
      <c r="AH56" s="38"/>
      <c r="AI56" s="38"/>
      <c r="AJ56" s="38"/>
      <c r="AK56" s="39">
        <v>6</v>
      </c>
      <c r="AL56" s="39">
        <v>0</v>
      </c>
      <c r="AM56" s="39">
        <v>0</v>
      </c>
      <c r="AN56" s="39">
        <v>0</v>
      </c>
      <c r="AO56" s="40">
        <v>0</v>
      </c>
      <c r="AP56" s="34">
        <f>AG56+AH56+AI56+AJ56</f>
        <v>19.02</v>
      </c>
      <c r="AQ56" s="33">
        <f>AK56/2</f>
        <v>3</v>
      </c>
      <c r="AR56" s="26">
        <f>(AL56*3)+(AM56*5)+(AN56*5)+(AO56*20)</f>
        <v>0</v>
      </c>
      <c r="AS56" s="94">
        <f>AP56+AQ56+AR56</f>
        <v>22.02</v>
      </c>
      <c r="AT56" s="135">
        <v>42.99</v>
      </c>
      <c r="AU56" s="38"/>
      <c r="AV56" s="38"/>
      <c r="AW56" s="39">
        <v>1</v>
      </c>
      <c r="AX56" s="39">
        <v>0</v>
      </c>
      <c r="AY56" s="39">
        <v>0</v>
      </c>
      <c r="AZ56" s="39">
        <v>0</v>
      </c>
      <c r="BA56" s="40">
        <v>0</v>
      </c>
      <c r="BB56" s="34">
        <f>AT56+AU56+AV56</f>
        <v>42.99</v>
      </c>
      <c r="BC56" s="33">
        <f>AW56/2</f>
        <v>0.5</v>
      </c>
      <c r="BD56" s="26">
        <f>(AX56*3)+(AY56*5)+(AZ56*5)+(BA56*20)</f>
        <v>0</v>
      </c>
      <c r="BE56" s="94">
        <f>BB56+BC56+BD56</f>
        <v>43.49</v>
      </c>
      <c r="BF56" s="92"/>
      <c r="BG56" s="85"/>
      <c r="BH56" s="39"/>
      <c r="BI56" s="39"/>
      <c r="BJ56" s="39"/>
      <c r="BK56" s="39"/>
      <c r="BL56" s="40"/>
      <c r="BM56" s="63">
        <f>BF56+BG56</f>
        <v>0</v>
      </c>
      <c r="BN56" s="53">
        <f>BH56/2</f>
        <v>0</v>
      </c>
      <c r="BO56" s="52">
        <f>(BI56*3)+(BJ56*5)+(BK56*5)+(BL56*20)</f>
        <v>0</v>
      </c>
      <c r="BP56" s="51">
        <f>BM56+BN56+BO56</f>
        <v>0</v>
      </c>
      <c r="BQ56" s="42">
        <v>43.73</v>
      </c>
      <c r="BR56" s="38"/>
      <c r="BS56" s="38"/>
      <c r="BT56" s="39">
        <v>0</v>
      </c>
      <c r="BU56" s="39">
        <v>1</v>
      </c>
      <c r="BV56" s="39">
        <v>0</v>
      </c>
      <c r="BW56" s="39">
        <v>0</v>
      </c>
      <c r="BX56" s="40">
        <v>0</v>
      </c>
      <c r="BY56" s="34">
        <f>BQ56+BR56+BS56</f>
        <v>43.73</v>
      </c>
      <c r="BZ56" s="33">
        <f>BT56/2</f>
        <v>0</v>
      </c>
      <c r="CA56" s="43">
        <f>(BU56*3)+(BV56*5)+(BW56*5)+(BX56*20)</f>
        <v>3</v>
      </c>
      <c r="CB56" s="56">
        <f>BY56+BZ56+CA56</f>
        <v>46.73</v>
      </c>
      <c r="CC56" s="1"/>
      <c r="CD56" s="1"/>
      <c r="CE56" s="2"/>
      <c r="CF56" s="2"/>
      <c r="CG56" s="2"/>
      <c r="CH56" s="2"/>
      <c r="CI56" s="2"/>
      <c r="CJ56" s="7"/>
      <c r="CK56" s="14"/>
      <c r="CL56" s="6"/>
      <c r="CM56" s="15"/>
      <c r="CN56" s="16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58"/>
      <c r="IL56" s="59"/>
    </row>
    <row r="57" spans="1:246" ht="12.75">
      <c r="A57" s="31">
        <v>10</v>
      </c>
      <c r="B57" s="29" t="s">
        <v>156</v>
      </c>
      <c r="C57" s="29"/>
      <c r="D57" s="30"/>
      <c r="E57" s="30"/>
      <c r="F57" s="30" t="s">
        <v>17</v>
      </c>
      <c r="G57" s="90" t="s">
        <v>89</v>
      </c>
      <c r="H57" s="28">
        <f>IF(AND(OR($H$2="Y",$I$2="Y"),J57&lt;5,K57&lt;5),IF(AND(J57=J56,K57=K56),H56+1,1),"")</f>
      </c>
      <c r="I57" s="24" t="e">
        <f>IF(AND($I$2="Y",K57&gt;0,OR(AND(H57=1,#REF!=10),AND(H57=2,H69=20),AND(H57=3,H78=30),AND(H57=4,#REF!=40),AND(H57=5,H86=50),AND(H57=6,H99=60),AND(H57=7,H108=70),AND(H57=8,H117=80),AND(H57=9,H126=90),AND(H57=10,H135=100))),VLOOKUP(K57-1,SortLookup!$A$13:$B$16,2,FALSE),"")</f>
        <v>#REF!</v>
      </c>
      <c r="J57" s="45">
        <f>IF(ISNA(VLOOKUP(F57,SortLookup!$A$1:$B$5,2,FALSE))," ",VLOOKUP(F57,SortLookup!$A$1:$B$5,2,FALSE))</f>
        <v>0</v>
      </c>
      <c r="K57" s="25" t="str">
        <f>IF(ISNA(VLOOKUP(G57,SortLookup!$A$7:$B$11,2,FALSE))," ",VLOOKUP(G57,SortLookup!$A$7:$B$11,2,FALSE))</f>
        <v> </v>
      </c>
      <c r="L57" s="123">
        <f>M57+N57+O57</f>
        <v>143.59</v>
      </c>
      <c r="M57" s="125">
        <f>AC57+AP57+BB57+BM57+BY57+CJ57+CU57+DF57+DQ57+EB57+EM57+EX57+FI57+FT57+GE57+GP57+HA57+HL57+HW57+IH57</f>
        <v>131.09</v>
      </c>
      <c r="N57" s="52">
        <f>AE57+AR57+BD57+BO57+CA57+CL57+CW57+DH57+DS57+ED57+EO57+EZ57+FK57+FV57+GG57+GR57+HC57+HN57+HY57+IJ57</f>
        <v>8</v>
      </c>
      <c r="O57" s="53">
        <f>P57/2</f>
        <v>4.5</v>
      </c>
      <c r="P57" s="126">
        <f>X57+AK57+AW57+BH57+BT57+CE57+CP57+DA57+DL57+DW57+EH57+ES57+FD57+FO57+FZ57+GK57+GV57+HG57+HR57+IC57</f>
        <v>9</v>
      </c>
      <c r="Q57" s="135">
        <v>3.63</v>
      </c>
      <c r="R57" s="38">
        <v>4.75</v>
      </c>
      <c r="S57" s="38">
        <v>6.14</v>
      </c>
      <c r="T57" s="38">
        <v>5.19</v>
      </c>
      <c r="U57" s="38"/>
      <c r="V57" s="38"/>
      <c r="W57" s="38"/>
      <c r="X57" s="39">
        <v>6</v>
      </c>
      <c r="Y57" s="39">
        <v>0</v>
      </c>
      <c r="Z57" s="39">
        <v>0</v>
      </c>
      <c r="AA57" s="39">
        <v>0</v>
      </c>
      <c r="AB57" s="40">
        <v>0</v>
      </c>
      <c r="AC57" s="34">
        <f>Q57+R57+S57+T57+U57+V57+W57</f>
        <v>19.71</v>
      </c>
      <c r="AD57" s="33">
        <f>X57/2</f>
        <v>3</v>
      </c>
      <c r="AE57" s="26">
        <f>(Y57*3)+(Z57*5)+(AA57*5)+(AB57*20)</f>
        <v>0</v>
      </c>
      <c r="AF57" s="94">
        <f>AC57+AD57+AE57</f>
        <v>22.71</v>
      </c>
      <c r="AG57" s="135">
        <v>28.53</v>
      </c>
      <c r="AH57" s="38"/>
      <c r="AI57" s="38"/>
      <c r="AJ57" s="38"/>
      <c r="AK57" s="39">
        <v>0</v>
      </c>
      <c r="AL57" s="39">
        <v>1</v>
      </c>
      <c r="AM57" s="39">
        <v>0</v>
      </c>
      <c r="AN57" s="39">
        <v>0</v>
      </c>
      <c r="AO57" s="40">
        <v>0</v>
      </c>
      <c r="AP57" s="34">
        <f>AG57+AH57+AI57+AJ57</f>
        <v>28.53</v>
      </c>
      <c r="AQ57" s="33">
        <f>AK57/2</f>
        <v>0</v>
      </c>
      <c r="AR57" s="26">
        <f>(AL57*3)+(AM57*5)+(AN57*5)+(AO57*20)</f>
        <v>3</v>
      </c>
      <c r="AS57" s="94">
        <f>AP57+AQ57+AR57</f>
        <v>31.53</v>
      </c>
      <c r="AT57" s="135">
        <v>51.1</v>
      </c>
      <c r="AU57" s="38"/>
      <c r="AV57" s="38"/>
      <c r="AW57" s="39">
        <v>0</v>
      </c>
      <c r="AX57" s="39">
        <v>0</v>
      </c>
      <c r="AY57" s="39">
        <v>0</v>
      </c>
      <c r="AZ57" s="39">
        <v>1</v>
      </c>
      <c r="BA57" s="40">
        <v>0</v>
      </c>
      <c r="BB57" s="34">
        <f>AT57+AU57+AV57</f>
        <v>51.1</v>
      </c>
      <c r="BC57" s="33">
        <f>AW57/2</f>
        <v>0</v>
      </c>
      <c r="BD57" s="26">
        <f>(AX57*3)+(AY57*5)+(AZ57*5)+(BA57*20)</f>
        <v>5</v>
      </c>
      <c r="BE57" s="94">
        <f>BB57+BC57+BD57</f>
        <v>56.1</v>
      </c>
      <c r="BF57" s="92"/>
      <c r="BG57" s="85"/>
      <c r="BH57" s="39"/>
      <c r="BI57" s="39"/>
      <c r="BJ57" s="39"/>
      <c r="BK57" s="39"/>
      <c r="BL57" s="40"/>
      <c r="BM57" s="63">
        <f>BF57+BG57</f>
        <v>0</v>
      </c>
      <c r="BN57" s="53">
        <f>BH57/2</f>
        <v>0</v>
      </c>
      <c r="BO57" s="52">
        <f>(BI57*3)+(BJ57*5)+(BK57*5)+(BL57*20)</f>
        <v>0</v>
      </c>
      <c r="BP57" s="51">
        <f>BM57+BN57+BO57</f>
        <v>0</v>
      </c>
      <c r="BQ57" s="42">
        <v>31.75</v>
      </c>
      <c r="BR57" s="38"/>
      <c r="BS57" s="38"/>
      <c r="BT57" s="39">
        <v>3</v>
      </c>
      <c r="BU57" s="39">
        <v>0</v>
      </c>
      <c r="BV57" s="39">
        <v>0</v>
      </c>
      <c r="BW57" s="39">
        <v>0</v>
      </c>
      <c r="BX57" s="40">
        <v>0</v>
      </c>
      <c r="BY57" s="34">
        <f>BQ57+BR57+BS57</f>
        <v>31.75</v>
      </c>
      <c r="BZ57" s="33">
        <f>BT57/2</f>
        <v>1.5</v>
      </c>
      <c r="CA57" s="43">
        <f>(BU57*3)+(BV57*5)+(BW57*5)+(BX57*20)</f>
        <v>0</v>
      </c>
      <c r="CB57" s="56">
        <f>BY57+BZ57+CA57</f>
        <v>33.25</v>
      </c>
      <c r="CC57" s="1"/>
      <c r="CD57" s="1"/>
      <c r="CE57" s="2"/>
      <c r="CF57" s="2"/>
      <c r="CG57" s="2"/>
      <c r="CH57" s="2"/>
      <c r="CI57" s="2"/>
      <c r="CJ57" s="7">
        <f>CC57+CD57</f>
        <v>0</v>
      </c>
      <c r="CK57" s="14">
        <f>CE57/2</f>
        <v>0</v>
      </c>
      <c r="CL57" s="6">
        <f>(CF57*3)+(CG57*5)+(CH57*5)+(CI57*20)</f>
        <v>0</v>
      </c>
      <c r="CM57" s="15">
        <f>CJ57+CK57+CL57</f>
        <v>0</v>
      </c>
      <c r="CN57" s="16"/>
      <c r="CO57" s="1"/>
      <c r="CP57" s="2"/>
      <c r="CQ57" s="2"/>
      <c r="CR57" s="2"/>
      <c r="CS57" s="2"/>
      <c r="CT57" s="2"/>
      <c r="CU57" s="7">
        <f>CN57+CO57</f>
        <v>0</v>
      </c>
      <c r="CV57" s="14">
        <f>CP57/2</f>
        <v>0</v>
      </c>
      <c r="CW57" s="6">
        <f>(CQ57*3)+(CR57*5)+(CS57*5)+(CT57*20)</f>
        <v>0</v>
      </c>
      <c r="CX57" s="15">
        <f>CU57+CV57+CW57</f>
        <v>0</v>
      </c>
      <c r="CY57" s="16"/>
      <c r="CZ57" s="1"/>
      <c r="DA57" s="2"/>
      <c r="DB57" s="2"/>
      <c r="DC57" s="2"/>
      <c r="DD57" s="2"/>
      <c r="DE57" s="2"/>
      <c r="DF57" s="7">
        <f>CY57+CZ57</f>
        <v>0</v>
      </c>
      <c r="DG57" s="14">
        <f>DA57/2</f>
        <v>0</v>
      </c>
      <c r="DH57" s="6">
        <f>(DB57*3)+(DC57*5)+(DD57*5)+(DE57*20)</f>
        <v>0</v>
      </c>
      <c r="DI57" s="15">
        <f>DF57+DG57+DH57</f>
        <v>0</v>
      </c>
      <c r="DJ57" s="16"/>
      <c r="DK57" s="1"/>
      <c r="DL57" s="2"/>
      <c r="DM57" s="2"/>
      <c r="DN57" s="2"/>
      <c r="DO57" s="2"/>
      <c r="DP57" s="2"/>
      <c r="DQ57" s="7">
        <f>DJ57+DK57</f>
        <v>0</v>
      </c>
      <c r="DR57" s="14">
        <f>DL57/2</f>
        <v>0</v>
      </c>
      <c r="DS57" s="6">
        <f>(DM57*3)+(DN57*5)+(DO57*5)+(DP57*20)</f>
        <v>0</v>
      </c>
      <c r="DT57" s="15">
        <f>DQ57+DR57+DS57</f>
        <v>0</v>
      </c>
      <c r="DU57" s="16"/>
      <c r="DV57" s="1"/>
      <c r="DW57" s="2"/>
      <c r="DX57" s="2"/>
      <c r="DY57" s="2"/>
      <c r="DZ57" s="2"/>
      <c r="EA57" s="2"/>
      <c r="EB57" s="7">
        <f>DU57+DV57</f>
        <v>0</v>
      </c>
      <c r="EC57" s="14">
        <f>DW57/2</f>
        <v>0</v>
      </c>
      <c r="ED57" s="6">
        <f>(DX57*3)+(DY57*5)+(DZ57*5)+(EA57*20)</f>
        <v>0</v>
      </c>
      <c r="EE57" s="15">
        <f>EB57+EC57+ED57</f>
        <v>0</v>
      </c>
      <c r="EF57" s="16"/>
      <c r="EG57" s="1"/>
      <c r="EH57" s="2"/>
      <c r="EI57" s="2"/>
      <c r="EJ57" s="2"/>
      <c r="EK57" s="2"/>
      <c r="EL57" s="2"/>
      <c r="EM57" s="7">
        <f>EF57+EG57</f>
        <v>0</v>
      </c>
      <c r="EN57" s="14">
        <f>EH57/2</f>
        <v>0</v>
      </c>
      <c r="EO57" s="6">
        <f>(EI57*3)+(EJ57*5)+(EK57*5)+(EL57*20)</f>
        <v>0</v>
      </c>
      <c r="EP57" s="15">
        <f>EM57+EN57+EO57</f>
        <v>0</v>
      </c>
      <c r="EQ57" s="16"/>
      <c r="ER57" s="1"/>
      <c r="ES57" s="2"/>
      <c r="ET57" s="2"/>
      <c r="EU57" s="2"/>
      <c r="EV57" s="2"/>
      <c r="EW57" s="2"/>
      <c r="EX57" s="7">
        <f>EQ57+ER57</f>
        <v>0</v>
      </c>
      <c r="EY57" s="14">
        <f>ES57/2</f>
        <v>0</v>
      </c>
      <c r="EZ57" s="6">
        <f>(ET57*3)+(EU57*5)+(EV57*5)+(EW57*20)</f>
        <v>0</v>
      </c>
      <c r="FA57" s="15">
        <f>EX57+EY57+EZ57</f>
        <v>0</v>
      </c>
      <c r="FB57" s="16"/>
      <c r="FC57" s="1"/>
      <c r="FD57" s="2"/>
      <c r="FE57" s="2"/>
      <c r="FF57" s="2"/>
      <c r="FG57" s="2"/>
      <c r="FH57" s="2"/>
      <c r="FI57" s="7">
        <f>FB57+FC57</f>
        <v>0</v>
      </c>
      <c r="FJ57" s="14">
        <f>FD57/2</f>
        <v>0</v>
      </c>
      <c r="FK57" s="6">
        <f>(FE57*3)+(FF57*5)+(FG57*5)+(FH57*20)</f>
        <v>0</v>
      </c>
      <c r="FL57" s="15">
        <f>FI57+FJ57+FK57</f>
        <v>0</v>
      </c>
      <c r="FM57" s="16"/>
      <c r="FN57" s="1"/>
      <c r="FO57" s="2"/>
      <c r="FP57" s="2"/>
      <c r="FQ57" s="2"/>
      <c r="FR57" s="2"/>
      <c r="FS57" s="2"/>
      <c r="FT57" s="7">
        <f>FM57+FN57</f>
        <v>0</v>
      </c>
      <c r="FU57" s="14">
        <f>FO57/2</f>
        <v>0</v>
      </c>
      <c r="FV57" s="6">
        <f>(FP57*3)+(FQ57*5)+(FR57*5)+(FS57*20)</f>
        <v>0</v>
      </c>
      <c r="FW57" s="15">
        <f>FT57+FU57+FV57</f>
        <v>0</v>
      </c>
      <c r="FX57" s="16"/>
      <c r="FY57" s="1"/>
      <c r="FZ57" s="2"/>
      <c r="GA57" s="2"/>
      <c r="GB57" s="2"/>
      <c r="GC57" s="2"/>
      <c r="GD57" s="2"/>
      <c r="GE57" s="7">
        <f>FX57+FY57</f>
        <v>0</v>
      </c>
      <c r="GF57" s="14">
        <f>FZ57/2</f>
        <v>0</v>
      </c>
      <c r="GG57" s="6">
        <f>(GA57*3)+(GB57*5)+(GC57*5)+(GD57*20)</f>
        <v>0</v>
      </c>
      <c r="GH57" s="15">
        <f>GE57+GF57+GG57</f>
        <v>0</v>
      </c>
      <c r="GI57" s="16"/>
      <c r="GJ57" s="1"/>
      <c r="GK57" s="2"/>
      <c r="GL57" s="2"/>
      <c r="GM57" s="2"/>
      <c r="GN57" s="2"/>
      <c r="GO57" s="2"/>
      <c r="GP57" s="7">
        <f>GI57+GJ57</f>
        <v>0</v>
      </c>
      <c r="GQ57" s="14">
        <f>GK57/2</f>
        <v>0</v>
      </c>
      <c r="GR57" s="6">
        <f>(GL57*3)+(GM57*5)+(GN57*5)+(GO57*20)</f>
        <v>0</v>
      </c>
      <c r="GS57" s="15">
        <f>GP57+GQ57+GR57</f>
        <v>0</v>
      </c>
      <c r="GT57" s="16"/>
      <c r="GU57" s="1"/>
      <c r="GV57" s="2"/>
      <c r="GW57" s="2"/>
      <c r="GX57" s="2"/>
      <c r="GY57" s="2"/>
      <c r="GZ57" s="2"/>
      <c r="HA57" s="7">
        <f>GT57+GU57</f>
        <v>0</v>
      </c>
      <c r="HB57" s="14">
        <f>GV57/2</f>
        <v>0</v>
      </c>
      <c r="HC57" s="6">
        <f>(GW57*3)+(GX57*5)+(GY57*5)+(GZ57*20)</f>
        <v>0</v>
      </c>
      <c r="HD57" s="15">
        <f>HA57+HB57+HC57</f>
        <v>0</v>
      </c>
      <c r="HE57" s="16"/>
      <c r="HF57" s="1"/>
      <c r="HG57" s="2"/>
      <c r="HH57" s="2"/>
      <c r="HI57" s="2"/>
      <c r="HJ57" s="2"/>
      <c r="HK57" s="2"/>
      <c r="HL57" s="7">
        <f>HE57+HF57</f>
        <v>0</v>
      </c>
      <c r="HM57" s="14">
        <f>HG57/2</f>
        <v>0</v>
      </c>
      <c r="HN57" s="6">
        <f>(HH57*3)+(HI57*5)+(HJ57*5)+(HK57*20)</f>
        <v>0</v>
      </c>
      <c r="HO57" s="15">
        <f>HL57+HM57+HN57</f>
        <v>0</v>
      </c>
      <c r="HP57" s="16"/>
      <c r="HQ57" s="1"/>
      <c r="HR57" s="2"/>
      <c r="HS57" s="2"/>
      <c r="HT57" s="2"/>
      <c r="HU57" s="2"/>
      <c r="HV57" s="2"/>
      <c r="HW57" s="7">
        <f>HP57+HQ57</f>
        <v>0</v>
      </c>
      <c r="HX57" s="14">
        <f>HR57/2</f>
        <v>0</v>
      </c>
      <c r="HY57" s="6">
        <f>(HS57*3)+(HT57*5)+(HU57*5)+(HV57*20)</f>
        <v>0</v>
      </c>
      <c r="HZ57" s="15">
        <f>HW57+HX57+HY57</f>
        <v>0</v>
      </c>
      <c r="IA57" s="16"/>
      <c r="IB57" s="1"/>
      <c r="IC57" s="2"/>
      <c r="ID57" s="2"/>
      <c r="IE57" s="2"/>
      <c r="IF57" s="2"/>
      <c r="IG57" s="2"/>
      <c r="IH57" s="7">
        <f>IA57+IB57</f>
        <v>0</v>
      </c>
      <c r="II57" s="14">
        <f>IC57/2</f>
        <v>0</v>
      </c>
      <c r="IJ57" s="6">
        <f>(ID57*3)+(IE57*5)+(IF57*5)+(IG57*20)</f>
        <v>0</v>
      </c>
      <c r="IK57" s="58">
        <f>IH57+II57+IJ57</f>
        <v>0</v>
      </c>
      <c r="IL57" s="59"/>
    </row>
    <row r="58" spans="1:246" ht="12.75">
      <c r="A58" s="31">
        <v>11</v>
      </c>
      <c r="B58" s="84" t="s">
        <v>150</v>
      </c>
      <c r="C58" s="85"/>
      <c r="D58" s="85"/>
      <c r="E58" s="140"/>
      <c r="F58" s="86" t="s">
        <v>17</v>
      </c>
      <c r="G58" s="91" t="s">
        <v>89</v>
      </c>
      <c r="H58" s="28">
        <f>IF(AND(OR($H$2="Y",$I$2="Y"),J58&lt;5,K58&lt;5),IF(AND(J58=#REF!,K58=#REF!),#REF!+1,1),"")</f>
      </c>
      <c r="I58" s="24" t="e">
        <f>IF(AND($I$2="Y",K58&gt;0,OR(AND(H58=1,H63=10),AND(H58=2,#REF!=20),AND(H58=3,#REF!=30),AND(H58=4,H82=40),AND(H58=5,#REF!=50),AND(H58=6,#REF!=60),AND(H58=7,#REF!=70),AND(H58=8,H99=80),AND(H58=9,H112=90),AND(H58=10,H121=100))),VLOOKUP(K58-1,SortLookup!$A$13:$B$16,2,FALSE),"")</f>
        <v>#REF!</v>
      </c>
      <c r="J58" s="45">
        <f>IF(ISNA(VLOOKUP(F58,SortLookup!$A$1:$B$5,2,FALSE))," ",VLOOKUP(F58,SortLookup!$A$1:$B$5,2,FALSE))</f>
        <v>0</v>
      </c>
      <c r="K58" s="25" t="str">
        <f>IF(ISNA(VLOOKUP(G58,SortLookup!$A$7:$B$11,2,FALSE))," ",VLOOKUP(G58,SortLookup!$A$7:$B$11,2,FALSE))</f>
        <v> </v>
      </c>
      <c r="L58" s="123">
        <f>M58+N58+O58</f>
        <v>161.24</v>
      </c>
      <c r="M58" s="125">
        <f>AC58+AP58+BB58+BM58+BY58+CJ58+CU58+DF58+DQ58+EB58+EM58+EX58+FI58+FT58+GE58+GP58+HA58+HL58+HW58+IH58</f>
        <v>144.74</v>
      </c>
      <c r="N58" s="52">
        <f>AE58+AR58+BD58+BO58+CA58+CL58+CW58+DH58+DS58+ED58+EO58+EZ58+FK58+FV58+GG58+GR58+HC58+HN58+HY58+IJ58</f>
        <v>0</v>
      </c>
      <c r="O58" s="53">
        <f>P58/2</f>
        <v>16.5</v>
      </c>
      <c r="P58" s="126">
        <f>X58+AK58+AW58+BH58+BT58+CE58+CP58+DA58+DL58+DW58+EH58+ES58+FD58+FO58+FZ58+GK58+GV58+HG58+HR58+IC58</f>
        <v>33</v>
      </c>
      <c r="Q58" s="136">
        <v>3.88</v>
      </c>
      <c r="R58" s="38">
        <v>6.37</v>
      </c>
      <c r="S58" s="38">
        <v>10.28</v>
      </c>
      <c r="T58" s="38">
        <v>6.47</v>
      </c>
      <c r="U58" s="38"/>
      <c r="V58" s="38"/>
      <c r="W58" s="38"/>
      <c r="X58" s="88">
        <v>21</v>
      </c>
      <c r="Y58" s="140">
        <v>0</v>
      </c>
      <c r="Z58" s="140">
        <v>0</v>
      </c>
      <c r="AA58" s="140">
        <v>0</v>
      </c>
      <c r="AB58" s="142">
        <v>0</v>
      </c>
      <c r="AC58" s="34">
        <f>Q58+R58+S58+T58+U58+V58+W58</f>
        <v>27</v>
      </c>
      <c r="AD58" s="33">
        <f>X58/2</f>
        <v>10.5</v>
      </c>
      <c r="AE58" s="26">
        <f>(Y58*3)+(Z58*5)+(AA58*5)+(AB58*20)</f>
        <v>0</v>
      </c>
      <c r="AF58" s="94">
        <f>AC58+AD58+AE58</f>
        <v>37.5</v>
      </c>
      <c r="AG58" s="136">
        <v>28.64</v>
      </c>
      <c r="AH58" s="38"/>
      <c r="AI58" s="38"/>
      <c r="AJ58" s="38"/>
      <c r="AK58" s="88">
        <v>3</v>
      </c>
      <c r="AL58" s="140">
        <v>0</v>
      </c>
      <c r="AM58" s="140">
        <v>0</v>
      </c>
      <c r="AN58" s="140">
        <v>0</v>
      </c>
      <c r="AO58" s="142">
        <v>0</v>
      </c>
      <c r="AP58" s="34">
        <f>AG58+AH58+AI58+AJ58</f>
        <v>28.64</v>
      </c>
      <c r="AQ58" s="33">
        <f>AK58/2</f>
        <v>1.5</v>
      </c>
      <c r="AR58" s="26">
        <f>(AL58*3)+(AM58*5)+(AN58*5)+(AO58*20)</f>
        <v>0</v>
      </c>
      <c r="AS58" s="94">
        <f>AP58+AQ58+AR58</f>
        <v>30.14</v>
      </c>
      <c r="AT58" s="136">
        <v>43.7</v>
      </c>
      <c r="AU58" s="38"/>
      <c r="AV58" s="38"/>
      <c r="AW58" s="88">
        <v>0</v>
      </c>
      <c r="AX58" s="140">
        <v>0</v>
      </c>
      <c r="AY58" s="140">
        <v>0</v>
      </c>
      <c r="AZ58" s="140">
        <v>0</v>
      </c>
      <c r="BA58" s="142">
        <v>0</v>
      </c>
      <c r="BB58" s="34">
        <f>AT58+AU58+AV58</f>
        <v>43.7</v>
      </c>
      <c r="BC58" s="33">
        <f>AW58/2</f>
        <v>0</v>
      </c>
      <c r="BD58" s="26">
        <f>(AX58*3)+(AY58*5)+(AZ58*5)+(BA58*20)</f>
        <v>0</v>
      </c>
      <c r="BE58" s="94">
        <f>BB58+BC58+BD58</f>
        <v>43.7</v>
      </c>
      <c r="BF58" s="93"/>
      <c r="BG58" s="85"/>
      <c r="BH58" s="88"/>
      <c r="BI58" s="85"/>
      <c r="BJ58" s="85"/>
      <c r="BK58" s="85"/>
      <c r="BL58" s="96"/>
      <c r="BM58" s="63">
        <f>BF58+BG58</f>
        <v>0</v>
      </c>
      <c r="BN58" s="53">
        <f>BH58/2</f>
        <v>0</v>
      </c>
      <c r="BO58" s="52">
        <f>(BI58*3)+(BJ58*5)+(BK58*5)+(BL58*20)</f>
        <v>0</v>
      </c>
      <c r="BP58" s="51">
        <f>BM58+BN58+BO58</f>
        <v>0</v>
      </c>
      <c r="BQ58" s="42">
        <v>45.4</v>
      </c>
      <c r="BR58" s="38"/>
      <c r="BS58" s="38"/>
      <c r="BT58" s="39">
        <v>9</v>
      </c>
      <c r="BU58" s="39">
        <v>0</v>
      </c>
      <c r="BV58" s="39">
        <v>0</v>
      </c>
      <c r="BW58" s="39">
        <v>0</v>
      </c>
      <c r="BX58" s="40">
        <v>0</v>
      </c>
      <c r="BY58" s="34">
        <f>BQ58+BR58+BS58</f>
        <v>45.4</v>
      </c>
      <c r="BZ58" s="33">
        <f>BT58/2</f>
        <v>4.5</v>
      </c>
      <c r="CA58" s="43">
        <f>(BU58*3)+(BV58*5)+(BW58*5)+(BX58*20)</f>
        <v>0</v>
      </c>
      <c r="CB58" s="56">
        <f>BY58+BZ58+CA58</f>
        <v>49.9</v>
      </c>
      <c r="CC58" s="1"/>
      <c r="CD58" s="1"/>
      <c r="CE58" s="2"/>
      <c r="CF58" s="2"/>
      <c r="CG58" s="2"/>
      <c r="CH58" s="2"/>
      <c r="CI58" s="2"/>
      <c r="CJ58" s="7">
        <f>CC58+CD58</f>
        <v>0</v>
      </c>
      <c r="CK58" s="14">
        <f>CE58/2</f>
        <v>0</v>
      </c>
      <c r="CL58" s="6">
        <f>(CF58*3)+(CG58*5)+(CH58*5)+(CI58*20)</f>
        <v>0</v>
      </c>
      <c r="CM58" s="15">
        <f>CJ58+CK58+CL58</f>
        <v>0</v>
      </c>
      <c r="CN58" s="16"/>
      <c r="CO58" s="1"/>
      <c r="CP58" s="2"/>
      <c r="CQ58" s="2"/>
      <c r="CR58" s="2"/>
      <c r="CS58" s="2"/>
      <c r="CT58" s="2"/>
      <c r="CU58" s="7">
        <f>CN58+CO58</f>
        <v>0</v>
      </c>
      <c r="CV58" s="14">
        <f>CP58/2</f>
        <v>0</v>
      </c>
      <c r="CW58" s="6">
        <f>(CQ58*3)+(CR58*5)+(CS58*5)+(CT58*20)</f>
        <v>0</v>
      </c>
      <c r="CX58" s="15">
        <f>CU58+CV58+CW58</f>
        <v>0</v>
      </c>
      <c r="CY58" s="16"/>
      <c r="CZ58" s="1"/>
      <c r="DA58" s="2"/>
      <c r="DB58" s="2"/>
      <c r="DC58" s="2"/>
      <c r="DD58" s="2"/>
      <c r="DE58" s="2"/>
      <c r="DF58" s="7">
        <f>CY58+CZ58</f>
        <v>0</v>
      </c>
      <c r="DG58" s="14">
        <f>DA58/2</f>
        <v>0</v>
      </c>
      <c r="DH58" s="6">
        <f>(DB58*3)+(DC58*5)+(DD58*5)+(DE58*20)</f>
        <v>0</v>
      </c>
      <c r="DI58" s="15">
        <f>DF58+DG58+DH58</f>
        <v>0</v>
      </c>
      <c r="DJ58" s="16"/>
      <c r="DK58" s="1"/>
      <c r="DL58" s="2"/>
      <c r="DM58" s="2"/>
      <c r="DN58" s="2"/>
      <c r="DO58" s="2"/>
      <c r="DP58" s="2"/>
      <c r="DQ58" s="7">
        <f>DJ58+DK58</f>
        <v>0</v>
      </c>
      <c r="DR58" s="14">
        <f>DL58/2</f>
        <v>0</v>
      </c>
      <c r="DS58" s="6">
        <f>(DM58*3)+(DN58*5)+(DO58*5)+(DP58*20)</f>
        <v>0</v>
      </c>
      <c r="DT58" s="15">
        <f>DQ58+DR58+DS58</f>
        <v>0</v>
      </c>
      <c r="DU58" s="16"/>
      <c r="DV58" s="1"/>
      <c r="DW58" s="2"/>
      <c r="DX58" s="2"/>
      <c r="DY58" s="2"/>
      <c r="DZ58" s="2"/>
      <c r="EA58" s="2"/>
      <c r="EB58" s="7">
        <f>DU58+DV58</f>
        <v>0</v>
      </c>
      <c r="EC58" s="14">
        <f>DW58/2</f>
        <v>0</v>
      </c>
      <c r="ED58" s="6">
        <f>(DX58*3)+(DY58*5)+(DZ58*5)+(EA58*20)</f>
        <v>0</v>
      </c>
      <c r="EE58" s="15">
        <f>EB58+EC58+ED58</f>
        <v>0</v>
      </c>
      <c r="EF58" s="16"/>
      <c r="EG58" s="1"/>
      <c r="EH58" s="2"/>
      <c r="EI58" s="2"/>
      <c r="EJ58" s="2"/>
      <c r="EK58" s="2"/>
      <c r="EL58" s="2"/>
      <c r="EM58" s="7">
        <f>EF58+EG58</f>
        <v>0</v>
      </c>
      <c r="EN58" s="14">
        <f>EH58/2</f>
        <v>0</v>
      </c>
      <c r="EO58" s="6">
        <f>(EI58*3)+(EJ58*5)+(EK58*5)+(EL58*20)</f>
        <v>0</v>
      </c>
      <c r="EP58" s="15">
        <f>EM58+EN58+EO58</f>
        <v>0</v>
      </c>
      <c r="EQ58" s="16"/>
      <c r="ER58" s="1"/>
      <c r="ES58" s="2"/>
      <c r="ET58" s="2"/>
      <c r="EU58" s="2"/>
      <c r="EV58" s="2"/>
      <c r="EW58" s="2"/>
      <c r="EX58" s="7">
        <f>EQ58+ER58</f>
        <v>0</v>
      </c>
      <c r="EY58" s="14">
        <f>ES58/2</f>
        <v>0</v>
      </c>
      <c r="EZ58" s="6">
        <f>(ET58*3)+(EU58*5)+(EV58*5)+(EW58*20)</f>
        <v>0</v>
      </c>
      <c r="FA58" s="15">
        <f>EX58+EY58+EZ58</f>
        <v>0</v>
      </c>
      <c r="FB58" s="16"/>
      <c r="FC58" s="1"/>
      <c r="FD58" s="2"/>
      <c r="FE58" s="2"/>
      <c r="FF58" s="2"/>
      <c r="FG58" s="2"/>
      <c r="FH58" s="2"/>
      <c r="FI58" s="7">
        <f>FB58+FC58</f>
        <v>0</v>
      </c>
      <c r="FJ58" s="14">
        <f>FD58/2</f>
        <v>0</v>
      </c>
      <c r="FK58" s="6">
        <f>(FE58*3)+(FF58*5)+(FG58*5)+(FH58*20)</f>
        <v>0</v>
      </c>
      <c r="FL58" s="15">
        <f>FI58+FJ58+FK58</f>
        <v>0</v>
      </c>
      <c r="FM58" s="16"/>
      <c r="FN58" s="1"/>
      <c r="FO58" s="2"/>
      <c r="FP58" s="2"/>
      <c r="FQ58" s="2"/>
      <c r="FR58" s="2"/>
      <c r="FS58" s="2"/>
      <c r="FT58" s="7">
        <f>FM58+FN58</f>
        <v>0</v>
      </c>
      <c r="FU58" s="14">
        <f>FO58/2</f>
        <v>0</v>
      </c>
      <c r="FV58" s="6">
        <f>(FP58*3)+(FQ58*5)+(FR58*5)+(FS58*20)</f>
        <v>0</v>
      </c>
      <c r="FW58" s="15">
        <f>FT58+FU58+FV58</f>
        <v>0</v>
      </c>
      <c r="FX58" s="16"/>
      <c r="FY58" s="1"/>
      <c r="FZ58" s="2"/>
      <c r="GA58" s="2"/>
      <c r="GB58" s="2"/>
      <c r="GC58" s="2"/>
      <c r="GD58" s="2"/>
      <c r="GE58" s="7">
        <f>FX58+FY58</f>
        <v>0</v>
      </c>
      <c r="GF58" s="14">
        <f>FZ58/2</f>
        <v>0</v>
      </c>
      <c r="GG58" s="6">
        <f>(GA58*3)+(GB58*5)+(GC58*5)+(GD58*20)</f>
        <v>0</v>
      </c>
      <c r="GH58" s="15">
        <f>GE58+GF58+GG58</f>
        <v>0</v>
      </c>
      <c r="GI58" s="16"/>
      <c r="GJ58" s="1"/>
      <c r="GK58" s="2"/>
      <c r="GL58" s="2"/>
      <c r="GM58" s="2"/>
      <c r="GN58" s="2"/>
      <c r="GO58" s="2"/>
      <c r="GP58" s="7">
        <f>GI58+GJ58</f>
        <v>0</v>
      </c>
      <c r="GQ58" s="14">
        <f>GK58/2</f>
        <v>0</v>
      </c>
      <c r="GR58" s="6">
        <f>(GL58*3)+(GM58*5)+(GN58*5)+(GO58*20)</f>
        <v>0</v>
      </c>
      <c r="GS58" s="15">
        <f>GP58+GQ58+GR58</f>
        <v>0</v>
      </c>
      <c r="GT58" s="16"/>
      <c r="GU58" s="1"/>
      <c r="GV58" s="2"/>
      <c r="GW58" s="2"/>
      <c r="GX58" s="2"/>
      <c r="GY58" s="2"/>
      <c r="GZ58" s="2"/>
      <c r="HA58" s="7">
        <f>GT58+GU58</f>
        <v>0</v>
      </c>
      <c r="HB58" s="14">
        <f>GV58/2</f>
        <v>0</v>
      </c>
      <c r="HC58" s="6">
        <f>(GW58*3)+(GX58*5)+(GY58*5)+(GZ58*20)</f>
        <v>0</v>
      </c>
      <c r="HD58" s="15">
        <f>HA58+HB58+HC58</f>
        <v>0</v>
      </c>
      <c r="HE58" s="16"/>
      <c r="HF58" s="1"/>
      <c r="HG58" s="2"/>
      <c r="HH58" s="2"/>
      <c r="HI58" s="2"/>
      <c r="HJ58" s="2"/>
      <c r="HK58" s="2"/>
      <c r="HL58" s="7">
        <f>HE58+HF58</f>
        <v>0</v>
      </c>
      <c r="HM58" s="14">
        <f>HG58/2</f>
        <v>0</v>
      </c>
      <c r="HN58" s="6">
        <f>(HH58*3)+(HI58*5)+(HJ58*5)+(HK58*20)</f>
        <v>0</v>
      </c>
      <c r="HO58" s="15">
        <f>HL58+HM58+HN58</f>
        <v>0</v>
      </c>
      <c r="HP58" s="16"/>
      <c r="HQ58" s="1"/>
      <c r="HR58" s="2"/>
      <c r="HS58" s="2"/>
      <c r="HT58" s="2"/>
      <c r="HU58" s="2"/>
      <c r="HV58" s="2"/>
      <c r="HW58" s="7">
        <f>HP58+HQ58</f>
        <v>0</v>
      </c>
      <c r="HX58" s="14">
        <f>HR58/2</f>
        <v>0</v>
      </c>
      <c r="HY58" s="6">
        <f>(HS58*3)+(HT58*5)+(HU58*5)+(HV58*20)</f>
        <v>0</v>
      </c>
      <c r="HZ58" s="15">
        <f>HW58+HX58+HY58</f>
        <v>0</v>
      </c>
      <c r="IA58" s="16"/>
      <c r="IB58" s="1"/>
      <c r="IC58" s="2"/>
      <c r="ID58" s="2"/>
      <c r="IE58" s="2"/>
      <c r="IF58" s="2"/>
      <c r="IG58" s="2"/>
      <c r="IH58" s="7">
        <f>IA58+IB58</f>
        <v>0</v>
      </c>
      <c r="II58" s="14">
        <f>IC58/2</f>
        <v>0</v>
      </c>
      <c r="IJ58" s="6">
        <f>(ID58*3)+(IE58*5)+(IF58*5)+(IG58*20)</f>
        <v>0</v>
      </c>
      <c r="IK58" s="58">
        <f>IH58+II58+IJ58</f>
        <v>0</v>
      </c>
      <c r="IL58" s="59"/>
    </row>
    <row r="59" spans="1:246" ht="12.75">
      <c r="A59" s="31">
        <v>12</v>
      </c>
      <c r="B59" s="29" t="s">
        <v>129</v>
      </c>
      <c r="C59" s="29"/>
      <c r="D59" s="30"/>
      <c r="E59" s="30"/>
      <c r="F59" s="30" t="s">
        <v>17</v>
      </c>
      <c r="G59" s="90" t="s">
        <v>89</v>
      </c>
      <c r="H59" s="28">
        <f>IF(AND(OR($H$2="Y",$I$2="Y"),J59&lt;5,K59&lt;5),IF(AND(J59=J58,K59=K58),H58+1,1),"")</f>
      </c>
      <c r="I59" s="24" t="e">
        <f>IF(AND($I$2="Y",K59&gt;0,OR(AND(H59=1,#REF!=10),AND(H59=2,H71=20),AND(H59=3,H80=30),AND(H59=4,H89=40),AND(H59=5,#REF!=50),AND(H59=6,H97=60),AND(H59=7,H110=70),AND(H59=8,H119=80),AND(H59=9,H128=90),AND(H59=10,H137=100))),VLOOKUP(K59-1,SortLookup!$A$13:$B$16,2,FALSE),"")</f>
        <v>#REF!</v>
      </c>
      <c r="J59" s="45">
        <f>IF(ISNA(VLOOKUP(F59,SortLookup!$A$1:$B$5,2,FALSE))," ",VLOOKUP(F59,SortLookup!$A$1:$B$5,2,FALSE))</f>
        <v>0</v>
      </c>
      <c r="K59" s="25" t="str">
        <f>IF(ISNA(VLOOKUP(G59,SortLookup!$A$7:$B$11,2,FALSE))," ",VLOOKUP(G59,SortLookup!$A$7:$B$11,2,FALSE))</f>
        <v> </v>
      </c>
      <c r="L59" s="123">
        <f>M59+N59+O59</f>
        <v>165.88</v>
      </c>
      <c r="M59" s="125">
        <f>AC59+AP59+BB59+BM59+BY59+CJ59+CU59+DF59+DQ59+EB59+EM59+EX59+FI59+FT59+GE59+GP59+HA59+HL59+HW59+IH59</f>
        <v>151.38</v>
      </c>
      <c r="N59" s="52">
        <f>AE59+AR59+BD59+BO59+CA59+CL59+CW59+DH59+DS59+ED59+EO59+EZ59+FK59+FV59+GG59+GR59+HC59+HN59+HY59+IJ59</f>
        <v>8</v>
      </c>
      <c r="O59" s="53">
        <f>P59/2</f>
        <v>6.5</v>
      </c>
      <c r="P59" s="126">
        <f>X59+AK59+AW59+BH59+BT59+CE59+CP59+DA59+DL59+DW59+EH59+ES59+FD59+FO59+FZ59+GK59+GV59+HG59+HR59+IC59</f>
        <v>13</v>
      </c>
      <c r="Q59" s="135">
        <v>4.2</v>
      </c>
      <c r="R59" s="38">
        <v>5.52</v>
      </c>
      <c r="S59" s="38">
        <v>9.4</v>
      </c>
      <c r="T59" s="38">
        <v>5.87</v>
      </c>
      <c r="U59" s="38"/>
      <c r="V59" s="38"/>
      <c r="W59" s="38"/>
      <c r="X59" s="39">
        <v>10</v>
      </c>
      <c r="Y59" s="39">
        <v>0</v>
      </c>
      <c r="Z59" s="39">
        <v>0</v>
      </c>
      <c r="AA59" s="39">
        <v>1</v>
      </c>
      <c r="AB59" s="40">
        <v>0</v>
      </c>
      <c r="AC59" s="34">
        <f>Q59+R59+S59+T59+U59+V59+W59</f>
        <v>24.99</v>
      </c>
      <c r="AD59" s="33">
        <f>X59/2</f>
        <v>5</v>
      </c>
      <c r="AE59" s="26">
        <f>(Y59*3)+(Z59*5)+(AA59*5)+(AB59*20)</f>
        <v>5</v>
      </c>
      <c r="AF59" s="94">
        <f>AC59+AD59+AE59</f>
        <v>34.99</v>
      </c>
      <c r="AG59" s="135">
        <v>37.65</v>
      </c>
      <c r="AH59" s="38"/>
      <c r="AI59" s="38"/>
      <c r="AJ59" s="38"/>
      <c r="AK59" s="39">
        <v>0</v>
      </c>
      <c r="AL59" s="39">
        <v>1</v>
      </c>
      <c r="AM59" s="39">
        <v>0</v>
      </c>
      <c r="AN59" s="39">
        <v>0</v>
      </c>
      <c r="AO59" s="40">
        <v>0</v>
      </c>
      <c r="AP59" s="34">
        <f>AG59+AH59+AI59+AJ59</f>
        <v>37.65</v>
      </c>
      <c r="AQ59" s="33">
        <f>AK59/2</f>
        <v>0</v>
      </c>
      <c r="AR59" s="26">
        <f>(AL59*3)+(AM59*5)+(AN59*5)+(AO59*20)</f>
        <v>3</v>
      </c>
      <c r="AS59" s="94">
        <f>AP59+AQ59+AR59</f>
        <v>40.65</v>
      </c>
      <c r="AT59" s="135">
        <v>34.39</v>
      </c>
      <c r="AU59" s="38"/>
      <c r="AV59" s="38"/>
      <c r="AW59" s="39">
        <v>0</v>
      </c>
      <c r="AX59" s="39">
        <v>0</v>
      </c>
      <c r="AY59" s="39">
        <v>0</v>
      </c>
      <c r="AZ59" s="39">
        <v>0</v>
      </c>
      <c r="BA59" s="40">
        <v>0</v>
      </c>
      <c r="BB59" s="34">
        <f>AT59+AU59+AV59</f>
        <v>34.39</v>
      </c>
      <c r="BC59" s="33">
        <f>AW59/2</f>
        <v>0</v>
      </c>
      <c r="BD59" s="26">
        <f>(AX59*3)+(AY59*5)+(AZ59*5)+(BA59*20)</f>
        <v>0</v>
      </c>
      <c r="BE59" s="94">
        <f>BB59+BC59+BD59</f>
        <v>34.39</v>
      </c>
      <c r="BF59" s="92"/>
      <c r="BG59" s="85"/>
      <c r="BH59" s="39"/>
      <c r="BI59" s="39"/>
      <c r="BJ59" s="39"/>
      <c r="BK59" s="39"/>
      <c r="BL59" s="40"/>
      <c r="BM59" s="63">
        <f>BF59+BG59</f>
        <v>0</v>
      </c>
      <c r="BN59" s="53">
        <f>BH59/2</f>
        <v>0</v>
      </c>
      <c r="BO59" s="52">
        <f>(BI59*3)+(BJ59*5)+(BK59*5)+(BL59*20)</f>
        <v>0</v>
      </c>
      <c r="BP59" s="51">
        <f>BM59+BN59+BO59</f>
        <v>0</v>
      </c>
      <c r="BQ59" s="42">
        <v>54.35</v>
      </c>
      <c r="BR59" s="38"/>
      <c r="BS59" s="38"/>
      <c r="BT59" s="39">
        <v>3</v>
      </c>
      <c r="BU59" s="39">
        <v>0</v>
      </c>
      <c r="BV59" s="39">
        <v>0</v>
      </c>
      <c r="BW59" s="39">
        <v>0</v>
      </c>
      <c r="BX59" s="40">
        <v>0</v>
      </c>
      <c r="BY59" s="34">
        <f>BQ59+BR59+BS59</f>
        <v>54.35</v>
      </c>
      <c r="BZ59" s="33">
        <f>BT59/2</f>
        <v>1.5</v>
      </c>
      <c r="CA59" s="43">
        <f>(BU59*3)+(BV59*5)+(BW59*5)+(BX59*20)</f>
        <v>0</v>
      </c>
      <c r="CB59" s="56">
        <f>BY59+BZ59+CA59</f>
        <v>55.85</v>
      </c>
      <c r="CC59" s="1"/>
      <c r="CD59" s="1"/>
      <c r="CE59" s="2"/>
      <c r="CF59" s="2"/>
      <c r="CG59" s="2"/>
      <c r="CH59" s="2"/>
      <c r="CI59" s="2"/>
      <c r="CJ59" s="7">
        <f>CC59+CD59</f>
        <v>0</v>
      </c>
      <c r="CK59" s="14">
        <f>CE59/2</f>
        <v>0</v>
      </c>
      <c r="CL59" s="6">
        <f>(CF59*3)+(CG59*5)+(CH59*5)+(CI59*20)</f>
        <v>0</v>
      </c>
      <c r="CM59" s="15">
        <f>CJ59+CK59+CL59</f>
        <v>0</v>
      </c>
      <c r="CN59" s="16"/>
      <c r="CO59" s="1"/>
      <c r="CP59" s="2"/>
      <c r="CQ59" s="2"/>
      <c r="CR59" s="2"/>
      <c r="CS59" s="2"/>
      <c r="CT59" s="2"/>
      <c r="CU59" s="7">
        <f>CN59+CO59</f>
        <v>0</v>
      </c>
      <c r="CV59" s="14">
        <f>CP59/2</f>
        <v>0</v>
      </c>
      <c r="CW59" s="6">
        <f>(CQ59*3)+(CR59*5)+(CS59*5)+(CT59*20)</f>
        <v>0</v>
      </c>
      <c r="CX59" s="15">
        <f>CU59+CV59+CW59</f>
        <v>0</v>
      </c>
      <c r="CY59" s="16"/>
      <c r="CZ59" s="1"/>
      <c r="DA59" s="2"/>
      <c r="DB59" s="2"/>
      <c r="DC59" s="2"/>
      <c r="DD59" s="2"/>
      <c r="DE59" s="2"/>
      <c r="DF59" s="7">
        <f>CY59+CZ59</f>
        <v>0</v>
      </c>
      <c r="DG59" s="14">
        <f>DA59/2</f>
        <v>0</v>
      </c>
      <c r="DH59" s="6">
        <f>(DB59*3)+(DC59*5)+(DD59*5)+(DE59*20)</f>
        <v>0</v>
      </c>
      <c r="DI59" s="15">
        <f>DF59+DG59+DH59</f>
        <v>0</v>
      </c>
      <c r="DJ59" s="16"/>
      <c r="DK59" s="1"/>
      <c r="DL59" s="2"/>
      <c r="DM59" s="2"/>
      <c r="DN59" s="2"/>
      <c r="DO59" s="2"/>
      <c r="DP59" s="2"/>
      <c r="DQ59" s="7">
        <f>DJ59+DK59</f>
        <v>0</v>
      </c>
      <c r="DR59" s="14">
        <f>DL59/2</f>
        <v>0</v>
      </c>
      <c r="DS59" s="6">
        <f>(DM59*3)+(DN59*5)+(DO59*5)+(DP59*20)</f>
        <v>0</v>
      </c>
      <c r="DT59" s="15">
        <f>DQ59+DR59+DS59</f>
        <v>0</v>
      </c>
      <c r="DU59" s="16"/>
      <c r="DV59" s="1"/>
      <c r="DW59" s="2"/>
      <c r="DX59" s="2"/>
      <c r="DY59" s="2"/>
      <c r="DZ59" s="2"/>
      <c r="EA59" s="2"/>
      <c r="EB59" s="7">
        <f>DU59+DV59</f>
        <v>0</v>
      </c>
      <c r="EC59" s="14">
        <f>DW59/2</f>
        <v>0</v>
      </c>
      <c r="ED59" s="6">
        <f>(DX59*3)+(DY59*5)+(DZ59*5)+(EA59*20)</f>
        <v>0</v>
      </c>
      <c r="EE59" s="15">
        <f>EB59+EC59+ED59</f>
        <v>0</v>
      </c>
      <c r="EF59" s="16"/>
      <c r="EG59" s="1"/>
      <c r="EH59" s="2"/>
      <c r="EI59" s="2"/>
      <c r="EJ59" s="2"/>
      <c r="EK59" s="2"/>
      <c r="EL59" s="2"/>
      <c r="EM59" s="7">
        <f>EF59+EG59</f>
        <v>0</v>
      </c>
      <c r="EN59" s="14">
        <f>EH59/2</f>
        <v>0</v>
      </c>
      <c r="EO59" s="6">
        <f>(EI59*3)+(EJ59*5)+(EK59*5)+(EL59*20)</f>
        <v>0</v>
      </c>
      <c r="EP59" s="15">
        <f>EM59+EN59+EO59</f>
        <v>0</v>
      </c>
      <c r="EQ59" s="16"/>
      <c r="ER59" s="1"/>
      <c r="ES59" s="2"/>
      <c r="ET59" s="2"/>
      <c r="EU59" s="2"/>
      <c r="EV59" s="2"/>
      <c r="EW59" s="2"/>
      <c r="EX59" s="7">
        <f>EQ59+ER59</f>
        <v>0</v>
      </c>
      <c r="EY59" s="14">
        <f>ES59/2</f>
        <v>0</v>
      </c>
      <c r="EZ59" s="6">
        <f>(ET59*3)+(EU59*5)+(EV59*5)+(EW59*20)</f>
        <v>0</v>
      </c>
      <c r="FA59" s="15">
        <f>EX59+EY59+EZ59</f>
        <v>0</v>
      </c>
      <c r="FB59" s="16"/>
      <c r="FC59" s="1"/>
      <c r="FD59" s="2"/>
      <c r="FE59" s="2"/>
      <c r="FF59" s="2"/>
      <c r="FG59" s="2"/>
      <c r="FH59" s="2"/>
      <c r="FI59" s="7">
        <f>FB59+FC59</f>
        <v>0</v>
      </c>
      <c r="FJ59" s="14">
        <f>FD59/2</f>
        <v>0</v>
      </c>
      <c r="FK59" s="6">
        <f>(FE59*3)+(FF59*5)+(FG59*5)+(FH59*20)</f>
        <v>0</v>
      </c>
      <c r="FL59" s="15">
        <f>FI59+FJ59+FK59</f>
        <v>0</v>
      </c>
      <c r="FM59" s="16"/>
      <c r="FN59" s="1"/>
      <c r="FO59" s="2"/>
      <c r="FP59" s="2"/>
      <c r="FQ59" s="2"/>
      <c r="FR59" s="2"/>
      <c r="FS59" s="2"/>
      <c r="FT59" s="7">
        <f>FM59+FN59</f>
        <v>0</v>
      </c>
      <c r="FU59" s="14">
        <f>FO59/2</f>
        <v>0</v>
      </c>
      <c r="FV59" s="6">
        <f>(FP59*3)+(FQ59*5)+(FR59*5)+(FS59*20)</f>
        <v>0</v>
      </c>
      <c r="FW59" s="15">
        <f>FT59+FU59+FV59</f>
        <v>0</v>
      </c>
      <c r="FX59" s="16"/>
      <c r="FY59" s="1"/>
      <c r="FZ59" s="2"/>
      <c r="GA59" s="2"/>
      <c r="GB59" s="2"/>
      <c r="GC59" s="2"/>
      <c r="GD59" s="2"/>
      <c r="GE59" s="7">
        <f>FX59+FY59</f>
        <v>0</v>
      </c>
      <c r="GF59" s="14">
        <f>FZ59/2</f>
        <v>0</v>
      </c>
      <c r="GG59" s="6">
        <f>(GA59*3)+(GB59*5)+(GC59*5)+(GD59*20)</f>
        <v>0</v>
      </c>
      <c r="GH59" s="15">
        <f>GE59+GF59+GG59</f>
        <v>0</v>
      </c>
      <c r="GI59" s="16"/>
      <c r="GJ59" s="1"/>
      <c r="GK59" s="2"/>
      <c r="GL59" s="2"/>
      <c r="GM59" s="2"/>
      <c r="GN59" s="2"/>
      <c r="GO59" s="2"/>
      <c r="GP59" s="7">
        <f>GI59+GJ59</f>
        <v>0</v>
      </c>
      <c r="GQ59" s="14">
        <f>GK59/2</f>
        <v>0</v>
      </c>
      <c r="GR59" s="6">
        <f>(GL59*3)+(GM59*5)+(GN59*5)+(GO59*20)</f>
        <v>0</v>
      </c>
      <c r="GS59" s="15">
        <f>GP59+GQ59+GR59</f>
        <v>0</v>
      </c>
      <c r="GT59" s="16"/>
      <c r="GU59" s="1"/>
      <c r="GV59" s="2"/>
      <c r="GW59" s="2"/>
      <c r="GX59" s="2"/>
      <c r="GY59" s="2"/>
      <c r="GZ59" s="2"/>
      <c r="HA59" s="7">
        <f>GT59+GU59</f>
        <v>0</v>
      </c>
      <c r="HB59" s="14">
        <f>GV59/2</f>
        <v>0</v>
      </c>
      <c r="HC59" s="6">
        <f>(GW59*3)+(GX59*5)+(GY59*5)+(GZ59*20)</f>
        <v>0</v>
      </c>
      <c r="HD59" s="15">
        <f>HA59+HB59+HC59</f>
        <v>0</v>
      </c>
      <c r="HE59" s="16"/>
      <c r="HF59" s="1"/>
      <c r="HG59" s="2"/>
      <c r="HH59" s="2"/>
      <c r="HI59" s="2"/>
      <c r="HJ59" s="2"/>
      <c r="HK59" s="2"/>
      <c r="HL59" s="7">
        <f>HE59+HF59</f>
        <v>0</v>
      </c>
      <c r="HM59" s="14">
        <f>HG59/2</f>
        <v>0</v>
      </c>
      <c r="HN59" s="6">
        <f>(HH59*3)+(HI59*5)+(HJ59*5)+(HK59*20)</f>
        <v>0</v>
      </c>
      <c r="HO59" s="15">
        <f>HL59+HM59+HN59</f>
        <v>0</v>
      </c>
      <c r="HP59" s="16"/>
      <c r="HQ59" s="1"/>
      <c r="HR59" s="2"/>
      <c r="HS59" s="2"/>
      <c r="HT59" s="2"/>
      <c r="HU59" s="2"/>
      <c r="HV59" s="2"/>
      <c r="HW59" s="7">
        <f>HP59+HQ59</f>
        <v>0</v>
      </c>
      <c r="HX59" s="14">
        <f>HR59/2</f>
        <v>0</v>
      </c>
      <c r="HY59" s="6">
        <f>(HS59*3)+(HT59*5)+(HU59*5)+(HV59*20)</f>
        <v>0</v>
      </c>
      <c r="HZ59" s="15">
        <f>HW59+HX59+HY59</f>
        <v>0</v>
      </c>
      <c r="IA59" s="16"/>
      <c r="IB59" s="1"/>
      <c r="IC59" s="2"/>
      <c r="ID59" s="2"/>
      <c r="IE59" s="2"/>
      <c r="IF59" s="2"/>
      <c r="IG59" s="2"/>
      <c r="IH59" s="7">
        <f>IA59+IB59</f>
        <v>0</v>
      </c>
      <c r="II59" s="14">
        <f>IC59/2</f>
        <v>0</v>
      </c>
      <c r="IJ59" s="6">
        <f>(ID59*3)+(IE59*5)+(IF59*5)+(IG59*20)</f>
        <v>0</v>
      </c>
      <c r="IK59" s="58">
        <f>IH59+II59+IJ59</f>
        <v>0</v>
      </c>
      <c r="IL59" s="59"/>
    </row>
    <row r="60" spans="1:246" ht="12.75">
      <c r="A60" s="31">
        <v>13</v>
      </c>
      <c r="B60" s="29" t="s">
        <v>95</v>
      </c>
      <c r="C60" s="29"/>
      <c r="D60" s="30"/>
      <c r="E60" s="30"/>
      <c r="F60" s="30" t="s">
        <v>17</v>
      </c>
      <c r="G60" s="90" t="s">
        <v>24</v>
      </c>
      <c r="H60" s="28">
        <f>IF(AND(OR($H$2="Y",$I$2="Y"),J60&lt;5,K60&lt;5),IF(AND(J60=#REF!,K60=#REF!),#REF!+1,1),"")</f>
      </c>
      <c r="I60" s="24" t="e">
        <f>IF(AND($I$2="Y",K60&gt;0,OR(AND(H60=1,#REF!=10),AND(H60=2,H76=20),AND(H60=3,H81=30),AND(H60=4,H87=40),AND(H60=5,H96=50),AND(H60=6,H105=60),AND(H60=7,#REF!=70),AND(H60=8,H114=80),AND(H60=9,H127=90),AND(H60=10,H136=100))),VLOOKUP(K60-1,SortLookup!$A$13:$B$16,2,FALSE),"")</f>
        <v>#REF!</v>
      </c>
      <c r="J60" s="45">
        <f>IF(ISNA(VLOOKUP(F60,SortLookup!$A$1:$B$5,2,FALSE))," ",VLOOKUP(F60,SortLookup!$A$1:$B$5,2,FALSE))</f>
        <v>0</v>
      </c>
      <c r="K60" s="25">
        <f>IF(ISNA(VLOOKUP(G60,SortLookup!$A$7:$B$11,2,FALSE))," ",VLOOKUP(G60,SortLookup!$A$7:$B$11,2,FALSE))</f>
        <v>3</v>
      </c>
      <c r="L60" s="123">
        <f>M60+N60+O60</f>
        <v>173.37</v>
      </c>
      <c r="M60" s="125">
        <f>AC60+AP60+BB60+BM60+BY60+CJ60+CU60+DF60+DQ60+EB60+EM60+EX60+FI60+FT60+GE60+GP60+HA60+HL60+HW60+IH60</f>
        <v>163.87</v>
      </c>
      <c r="N60" s="52">
        <f>AE60+AR60+BD60+BO60+CA60+CL60+CW60+DH60+DS60+ED60+EO60+EZ60+FK60+FV60+GG60+GR60+HC60+HN60+HY60+IJ60</f>
        <v>0</v>
      </c>
      <c r="O60" s="53">
        <f>P60/2</f>
        <v>9.5</v>
      </c>
      <c r="P60" s="126">
        <f>X60+AK60+AW60+BH60+BT60+CE60+CP60+DA60+DL60+DW60+EH60+ES60+FD60+FO60+FZ60+GK60+GV60+HG60+HR60+IC60</f>
        <v>19</v>
      </c>
      <c r="Q60" s="135">
        <v>8.62</v>
      </c>
      <c r="R60" s="38">
        <v>4.59</v>
      </c>
      <c r="S60" s="38">
        <v>9.32</v>
      </c>
      <c r="T60" s="38">
        <v>7.94</v>
      </c>
      <c r="U60" s="38"/>
      <c r="V60" s="38"/>
      <c r="W60" s="38"/>
      <c r="X60" s="39">
        <v>19</v>
      </c>
      <c r="Y60" s="39">
        <v>0</v>
      </c>
      <c r="Z60" s="39">
        <v>0</v>
      </c>
      <c r="AA60" s="39">
        <v>0</v>
      </c>
      <c r="AB60" s="40">
        <v>0</v>
      </c>
      <c r="AC60" s="34">
        <f>Q60+R60+S60+T60+U60+V60+W60</f>
        <v>30.47</v>
      </c>
      <c r="AD60" s="33">
        <f>X60/2</f>
        <v>9.5</v>
      </c>
      <c r="AE60" s="26">
        <f>(Y60*3)+(Z60*5)+(AA60*5)+(AB60*20)</f>
        <v>0</v>
      </c>
      <c r="AF60" s="94">
        <f>AC60+AD60+AE60</f>
        <v>39.97</v>
      </c>
      <c r="AG60" s="135">
        <v>31.11</v>
      </c>
      <c r="AH60" s="38"/>
      <c r="AI60" s="38"/>
      <c r="AJ60" s="38"/>
      <c r="AK60" s="39">
        <v>0</v>
      </c>
      <c r="AL60" s="39">
        <v>0</v>
      </c>
      <c r="AM60" s="39">
        <v>0</v>
      </c>
      <c r="AN60" s="39">
        <v>0</v>
      </c>
      <c r="AO60" s="40">
        <v>0</v>
      </c>
      <c r="AP60" s="34">
        <f>AG60+AH60+AI60+AJ60</f>
        <v>31.11</v>
      </c>
      <c r="AQ60" s="33">
        <f>AK60/2</f>
        <v>0</v>
      </c>
      <c r="AR60" s="26">
        <f>(AL60*3)+(AM60*5)+(AN60*5)+(AO60*20)</f>
        <v>0</v>
      </c>
      <c r="AS60" s="94">
        <f>AP60+AQ60+AR60</f>
        <v>31.11</v>
      </c>
      <c r="AT60" s="135">
        <v>32.37</v>
      </c>
      <c r="AU60" s="38"/>
      <c r="AV60" s="38"/>
      <c r="AW60" s="39">
        <v>0</v>
      </c>
      <c r="AX60" s="39">
        <v>0</v>
      </c>
      <c r="AY60" s="39">
        <v>0</v>
      </c>
      <c r="AZ60" s="39">
        <v>0</v>
      </c>
      <c r="BA60" s="40">
        <v>0</v>
      </c>
      <c r="BB60" s="34">
        <f>AT60+AU60+AV60</f>
        <v>32.37</v>
      </c>
      <c r="BC60" s="33">
        <f>AW60/2</f>
        <v>0</v>
      </c>
      <c r="BD60" s="26">
        <f>(AX60*3)+(AY60*5)+(AZ60*5)+(BA60*20)</f>
        <v>0</v>
      </c>
      <c r="BE60" s="94">
        <f>BB60+BC60+BD60</f>
        <v>32.37</v>
      </c>
      <c r="BF60" s="92"/>
      <c r="BG60" s="85"/>
      <c r="BH60" s="39"/>
      <c r="BI60" s="39"/>
      <c r="BJ60" s="39"/>
      <c r="BK60" s="39"/>
      <c r="BL60" s="40"/>
      <c r="BM60" s="63">
        <f>BF60+BG60</f>
        <v>0</v>
      </c>
      <c r="BN60" s="53">
        <f>BH60/2</f>
        <v>0</v>
      </c>
      <c r="BO60" s="52">
        <f>(BI60*3)+(BJ60*5)+(BK60*5)+(BL60*20)</f>
        <v>0</v>
      </c>
      <c r="BP60" s="51">
        <f>BM60+BN60+BO60</f>
        <v>0</v>
      </c>
      <c r="BQ60" s="42">
        <v>69.92</v>
      </c>
      <c r="BR60" s="38"/>
      <c r="BS60" s="38"/>
      <c r="BT60" s="39">
        <v>0</v>
      </c>
      <c r="BU60" s="39">
        <v>0</v>
      </c>
      <c r="BV60" s="39">
        <v>0</v>
      </c>
      <c r="BW60" s="39">
        <v>0</v>
      </c>
      <c r="BX60" s="40">
        <v>0</v>
      </c>
      <c r="BY60" s="34">
        <f>BQ60+BR60+BS60</f>
        <v>69.92</v>
      </c>
      <c r="BZ60" s="33">
        <f>BT60/2</f>
        <v>0</v>
      </c>
      <c r="CA60" s="43">
        <f>(BU60*3)+(BV60*5)+(BW60*5)+(BX60*20)</f>
        <v>0</v>
      </c>
      <c r="CB60" s="56">
        <f>BY60+BZ60+CA60</f>
        <v>69.92</v>
      </c>
      <c r="CC60" s="1"/>
      <c r="CD60" s="1"/>
      <c r="CE60" s="2"/>
      <c r="CF60" s="2"/>
      <c r="CG60" s="2"/>
      <c r="CH60" s="2"/>
      <c r="CI60" s="2"/>
      <c r="CJ60" s="7">
        <f>CC60+CD60</f>
        <v>0</v>
      </c>
      <c r="CK60" s="14">
        <f>CE60/2</f>
        <v>0</v>
      </c>
      <c r="CL60" s="6">
        <f>(CF60*3)+(CG60*5)+(CH60*5)+(CI60*20)</f>
        <v>0</v>
      </c>
      <c r="CM60" s="15">
        <f>CJ60+CK60+CL60</f>
        <v>0</v>
      </c>
      <c r="CN60" s="16"/>
      <c r="CO60" s="1"/>
      <c r="CP60" s="2"/>
      <c r="CQ60" s="2"/>
      <c r="CR60" s="2"/>
      <c r="CS60" s="2"/>
      <c r="CT60" s="2"/>
      <c r="CU60" s="7">
        <f>CN60+CO60</f>
        <v>0</v>
      </c>
      <c r="CV60" s="14">
        <f>CP60/2</f>
        <v>0</v>
      </c>
      <c r="CW60" s="6">
        <f>(CQ60*3)+(CR60*5)+(CS60*5)+(CT60*20)</f>
        <v>0</v>
      </c>
      <c r="CX60" s="15">
        <f>CU60+CV60+CW60</f>
        <v>0</v>
      </c>
      <c r="CY60" s="16"/>
      <c r="CZ60" s="1"/>
      <c r="DA60" s="2"/>
      <c r="DB60" s="2"/>
      <c r="DC60" s="2"/>
      <c r="DD60" s="2"/>
      <c r="DE60" s="2"/>
      <c r="DF60" s="7">
        <f>CY60+CZ60</f>
        <v>0</v>
      </c>
      <c r="DG60" s="14">
        <f>DA60/2</f>
        <v>0</v>
      </c>
      <c r="DH60" s="6">
        <f>(DB60*3)+(DC60*5)+(DD60*5)+(DE60*20)</f>
        <v>0</v>
      </c>
      <c r="DI60" s="15">
        <f>DF60+DG60+DH60</f>
        <v>0</v>
      </c>
      <c r="DJ60" s="16"/>
      <c r="DK60" s="1"/>
      <c r="DL60" s="2"/>
      <c r="DM60" s="2"/>
      <c r="DN60" s="2"/>
      <c r="DO60" s="2"/>
      <c r="DP60" s="2"/>
      <c r="DQ60" s="7">
        <f>DJ60+DK60</f>
        <v>0</v>
      </c>
      <c r="DR60" s="14">
        <f>DL60/2</f>
        <v>0</v>
      </c>
      <c r="DS60" s="6">
        <f>(DM60*3)+(DN60*5)+(DO60*5)+(DP60*20)</f>
        <v>0</v>
      </c>
      <c r="DT60" s="15">
        <f>DQ60+DR60+DS60</f>
        <v>0</v>
      </c>
      <c r="DU60" s="16"/>
      <c r="DV60" s="1"/>
      <c r="DW60" s="2"/>
      <c r="DX60" s="2"/>
      <c r="DY60" s="2"/>
      <c r="DZ60" s="2"/>
      <c r="EA60" s="2"/>
      <c r="EB60" s="7">
        <f>DU60+DV60</f>
        <v>0</v>
      </c>
      <c r="EC60" s="14">
        <f>DW60/2</f>
        <v>0</v>
      </c>
      <c r="ED60" s="6">
        <f>(DX60*3)+(DY60*5)+(DZ60*5)+(EA60*20)</f>
        <v>0</v>
      </c>
      <c r="EE60" s="15">
        <f>EB60+EC60+ED60</f>
        <v>0</v>
      </c>
      <c r="EF60" s="16"/>
      <c r="EG60" s="1"/>
      <c r="EH60" s="2"/>
      <c r="EI60" s="2"/>
      <c r="EJ60" s="2"/>
      <c r="EK60" s="2"/>
      <c r="EL60" s="2"/>
      <c r="EM60" s="7">
        <f>EF60+EG60</f>
        <v>0</v>
      </c>
      <c r="EN60" s="14">
        <f>EH60/2</f>
        <v>0</v>
      </c>
      <c r="EO60" s="6">
        <f>(EI60*3)+(EJ60*5)+(EK60*5)+(EL60*20)</f>
        <v>0</v>
      </c>
      <c r="EP60" s="15">
        <f>EM60+EN60+EO60</f>
        <v>0</v>
      </c>
      <c r="EQ60" s="16"/>
      <c r="ER60" s="1"/>
      <c r="ES60" s="2"/>
      <c r="ET60" s="2"/>
      <c r="EU60" s="2"/>
      <c r="EV60" s="2"/>
      <c r="EW60" s="2"/>
      <c r="EX60" s="7">
        <f>EQ60+ER60</f>
        <v>0</v>
      </c>
      <c r="EY60" s="14">
        <f>ES60/2</f>
        <v>0</v>
      </c>
      <c r="EZ60" s="6">
        <f>(ET60*3)+(EU60*5)+(EV60*5)+(EW60*20)</f>
        <v>0</v>
      </c>
      <c r="FA60" s="15">
        <f>EX60+EY60+EZ60</f>
        <v>0</v>
      </c>
      <c r="FB60" s="16"/>
      <c r="FC60" s="1"/>
      <c r="FD60" s="2"/>
      <c r="FE60" s="2"/>
      <c r="FF60" s="2"/>
      <c r="FG60" s="2"/>
      <c r="FH60" s="2"/>
      <c r="FI60" s="7">
        <f>FB60+FC60</f>
        <v>0</v>
      </c>
      <c r="FJ60" s="14">
        <f>FD60/2</f>
        <v>0</v>
      </c>
      <c r="FK60" s="6">
        <f>(FE60*3)+(FF60*5)+(FG60*5)+(FH60*20)</f>
        <v>0</v>
      </c>
      <c r="FL60" s="15">
        <f>FI60+FJ60+FK60</f>
        <v>0</v>
      </c>
      <c r="FM60" s="16"/>
      <c r="FN60" s="1"/>
      <c r="FO60" s="2"/>
      <c r="FP60" s="2"/>
      <c r="FQ60" s="2"/>
      <c r="FR60" s="2"/>
      <c r="FS60" s="2"/>
      <c r="FT60" s="7">
        <f>FM60+FN60</f>
        <v>0</v>
      </c>
      <c r="FU60" s="14">
        <f>FO60/2</f>
        <v>0</v>
      </c>
      <c r="FV60" s="6">
        <f>(FP60*3)+(FQ60*5)+(FR60*5)+(FS60*20)</f>
        <v>0</v>
      </c>
      <c r="FW60" s="15">
        <f>FT60+FU60+FV60</f>
        <v>0</v>
      </c>
      <c r="FX60" s="16"/>
      <c r="FY60" s="1"/>
      <c r="FZ60" s="2"/>
      <c r="GA60" s="2"/>
      <c r="GB60" s="2"/>
      <c r="GC60" s="2"/>
      <c r="GD60" s="2"/>
      <c r="GE60" s="7">
        <f>FX60+FY60</f>
        <v>0</v>
      </c>
      <c r="GF60" s="14">
        <f>FZ60/2</f>
        <v>0</v>
      </c>
      <c r="GG60" s="6">
        <f>(GA60*3)+(GB60*5)+(GC60*5)+(GD60*20)</f>
        <v>0</v>
      </c>
      <c r="GH60" s="15">
        <f>GE60+GF60+GG60</f>
        <v>0</v>
      </c>
      <c r="GI60" s="16"/>
      <c r="GJ60" s="1"/>
      <c r="GK60" s="2"/>
      <c r="GL60" s="2"/>
      <c r="GM60" s="2"/>
      <c r="GN60" s="2"/>
      <c r="GO60" s="2"/>
      <c r="GP60" s="7">
        <f>GI60+GJ60</f>
        <v>0</v>
      </c>
      <c r="GQ60" s="14">
        <f>GK60/2</f>
        <v>0</v>
      </c>
      <c r="GR60" s="6">
        <f>(GL60*3)+(GM60*5)+(GN60*5)+(GO60*20)</f>
        <v>0</v>
      </c>
      <c r="GS60" s="15">
        <f>GP60+GQ60+GR60</f>
        <v>0</v>
      </c>
      <c r="GT60" s="16"/>
      <c r="GU60" s="1"/>
      <c r="GV60" s="2"/>
      <c r="GW60" s="2"/>
      <c r="GX60" s="2"/>
      <c r="GY60" s="2"/>
      <c r="GZ60" s="2"/>
      <c r="HA60" s="7">
        <f>GT60+GU60</f>
        <v>0</v>
      </c>
      <c r="HB60" s="14">
        <f>GV60/2</f>
        <v>0</v>
      </c>
      <c r="HC60" s="6">
        <f>(GW60*3)+(GX60*5)+(GY60*5)+(GZ60*20)</f>
        <v>0</v>
      </c>
      <c r="HD60" s="15">
        <f>HA60+HB60+HC60</f>
        <v>0</v>
      </c>
      <c r="HE60" s="16"/>
      <c r="HF60" s="1"/>
      <c r="HG60" s="2"/>
      <c r="HH60" s="2"/>
      <c r="HI60" s="2"/>
      <c r="HJ60" s="2"/>
      <c r="HK60" s="2"/>
      <c r="HL60" s="7">
        <f>HE60+HF60</f>
        <v>0</v>
      </c>
      <c r="HM60" s="14">
        <f>HG60/2</f>
        <v>0</v>
      </c>
      <c r="HN60" s="6">
        <f>(HH60*3)+(HI60*5)+(HJ60*5)+(HK60*20)</f>
        <v>0</v>
      </c>
      <c r="HO60" s="15">
        <f>HL60+HM60+HN60</f>
        <v>0</v>
      </c>
      <c r="HP60" s="16"/>
      <c r="HQ60" s="1"/>
      <c r="HR60" s="2"/>
      <c r="HS60" s="2"/>
      <c r="HT60" s="2"/>
      <c r="HU60" s="2"/>
      <c r="HV60" s="2"/>
      <c r="HW60" s="7">
        <f>HP60+HQ60</f>
        <v>0</v>
      </c>
      <c r="HX60" s="14">
        <f>HR60/2</f>
        <v>0</v>
      </c>
      <c r="HY60" s="6">
        <f>(HS60*3)+(HT60*5)+(HU60*5)+(HV60*20)</f>
        <v>0</v>
      </c>
      <c r="HZ60" s="15">
        <f>HW60+HX60+HY60</f>
        <v>0</v>
      </c>
      <c r="IA60" s="16"/>
      <c r="IB60" s="1"/>
      <c r="IC60" s="2"/>
      <c r="ID60" s="2"/>
      <c r="IE60" s="2"/>
      <c r="IF60" s="2"/>
      <c r="IG60" s="2"/>
      <c r="IH60" s="7">
        <f>IA60+IB60</f>
        <v>0</v>
      </c>
      <c r="II60" s="14">
        <f>IC60/2</f>
        <v>0</v>
      </c>
      <c r="IJ60" s="6">
        <f>(ID60*3)+(IE60*5)+(IF60*5)+(IG60*20)</f>
        <v>0</v>
      </c>
      <c r="IK60" s="58">
        <f>IH60+II60+IJ60</f>
        <v>0</v>
      </c>
      <c r="IL60" s="59"/>
    </row>
    <row r="61" spans="1:246" ht="12.75">
      <c r="A61" s="31">
        <v>14</v>
      </c>
      <c r="B61" s="29" t="s">
        <v>112</v>
      </c>
      <c r="C61" s="29"/>
      <c r="D61" s="30"/>
      <c r="E61" s="30"/>
      <c r="F61" s="30" t="s">
        <v>17</v>
      </c>
      <c r="G61" s="90" t="s">
        <v>89</v>
      </c>
      <c r="H61" s="28">
        <f>IF(AND(OR($H$2="Y",$I$2="Y"),J61&lt;5,K61&lt;5),IF(AND(J61=J55,K61=K55),H55+1,1),"")</f>
      </c>
      <c r="I61" s="24" t="e">
        <f>IF(AND($I$2="Y",K61&gt;0,OR(AND(H61=1,#REF!=10),AND(H61=2,H75=20),AND(H61=3,H84=30),AND(H61=4,H93=40),AND(H61=5,H101=50),AND(H61=6,H110=60),AND(H61=7,H119=70),AND(H61=8,H128=80),AND(H61=9,H137=90),AND(H61=10,H146=100))),VLOOKUP(K61-1,SortLookup!$A$13:$B$16,2,FALSE),"")</f>
        <v>#REF!</v>
      </c>
      <c r="J61" s="45">
        <f>IF(ISNA(VLOOKUP(F61,SortLookup!$A$1:$B$5,2,FALSE))," ",VLOOKUP(F61,SortLookup!$A$1:$B$5,2,FALSE))</f>
        <v>0</v>
      </c>
      <c r="K61" s="25" t="str">
        <f>IF(ISNA(VLOOKUP(G61,SortLookup!$A$7:$B$11,2,FALSE))," ",VLOOKUP(G61,SortLookup!$A$7:$B$11,2,FALSE))</f>
        <v> </v>
      </c>
      <c r="L61" s="123">
        <f>M61+N61+O61</f>
        <v>178.32</v>
      </c>
      <c r="M61" s="125">
        <f>AC61+AP61+BB61+BM61+BY61+CJ61+CU61+DF61+DQ61+EB61+EM61+EX61+FI61+FT61+GE61+GP61+HA61+HL61+HW61+IH61</f>
        <v>163.82</v>
      </c>
      <c r="N61" s="52">
        <f>AE61+AR61+BD61+BO61+CA61+CL61+CW61+DH61+DS61+ED61+EO61+EZ61+FK61+FV61+GG61+GR61+HC61+HN61+HY61+IJ61</f>
        <v>5</v>
      </c>
      <c r="O61" s="53">
        <f>P61/2</f>
        <v>9.5</v>
      </c>
      <c r="P61" s="126">
        <f>X61+AK61+AW61+BH61+BT61+CE61+CP61+DA61+DL61+DW61+EH61+ES61+FD61+FO61+FZ61+GK61+GV61+HG61+HR61+IC61</f>
        <v>19</v>
      </c>
      <c r="Q61" s="135">
        <v>5.41</v>
      </c>
      <c r="R61" s="38">
        <v>4.13</v>
      </c>
      <c r="S61" s="38">
        <v>9.23</v>
      </c>
      <c r="T61" s="38">
        <v>4.87</v>
      </c>
      <c r="U61" s="38"/>
      <c r="V61" s="38"/>
      <c r="W61" s="38"/>
      <c r="X61" s="39">
        <v>11</v>
      </c>
      <c r="Y61" s="39">
        <v>0</v>
      </c>
      <c r="Z61" s="39">
        <v>0</v>
      </c>
      <c r="AA61" s="39">
        <v>0</v>
      </c>
      <c r="AB61" s="40">
        <v>0</v>
      </c>
      <c r="AC61" s="34">
        <f>Q61+R61+S61+T61+U61+V61+W61</f>
        <v>23.64</v>
      </c>
      <c r="AD61" s="33">
        <f>X61/2</f>
        <v>5.5</v>
      </c>
      <c r="AE61" s="26">
        <f>(Y61*3)+(Z61*5)+(AA61*5)+(AB61*20)</f>
        <v>0</v>
      </c>
      <c r="AF61" s="94">
        <f>AC61+AD61+AE61</f>
        <v>29.14</v>
      </c>
      <c r="AG61" s="135">
        <v>38.01</v>
      </c>
      <c r="AH61" s="38"/>
      <c r="AI61" s="38"/>
      <c r="AJ61" s="38"/>
      <c r="AK61" s="39">
        <v>0</v>
      </c>
      <c r="AL61" s="39">
        <v>0</v>
      </c>
      <c r="AM61" s="39">
        <v>0</v>
      </c>
      <c r="AN61" s="39">
        <v>0</v>
      </c>
      <c r="AO61" s="40">
        <v>0</v>
      </c>
      <c r="AP61" s="34">
        <f>AG61+AH61+AI61+AJ61</f>
        <v>38.01</v>
      </c>
      <c r="AQ61" s="33">
        <f>AK61/2</f>
        <v>0</v>
      </c>
      <c r="AR61" s="26">
        <f>(AL61*3)+(AM61*5)+(AN61*5)+(AO61*20)</f>
        <v>0</v>
      </c>
      <c r="AS61" s="94">
        <f>AP61+AQ61+AR61</f>
        <v>38.01</v>
      </c>
      <c r="AT61" s="135">
        <v>59.36</v>
      </c>
      <c r="AU61" s="38"/>
      <c r="AV61" s="38"/>
      <c r="AW61" s="39">
        <v>5</v>
      </c>
      <c r="AX61" s="39">
        <v>0</v>
      </c>
      <c r="AY61" s="39">
        <v>0</v>
      </c>
      <c r="AZ61" s="39">
        <v>1</v>
      </c>
      <c r="BA61" s="40">
        <v>0</v>
      </c>
      <c r="BB61" s="34">
        <f>AT61+AU61+AV61</f>
        <v>59.36</v>
      </c>
      <c r="BC61" s="33">
        <f>AW61/2</f>
        <v>2.5</v>
      </c>
      <c r="BD61" s="26">
        <f>(AX61*3)+(AY61*5)+(AZ61*5)+(BA61*20)</f>
        <v>5</v>
      </c>
      <c r="BE61" s="94">
        <f>BB61+BC61+BD61</f>
        <v>66.86</v>
      </c>
      <c r="BF61" s="92"/>
      <c r="BG61" s="85"/>
      <c r="BH61" s="39"/>
      <c r="BI61" s="39"/>
      <c r="BJ61" s="39"/>
      <c r="BK61" s="39"/>
      <c r="BL61" s="40"/>
      <c r="BM61" s="63">
        <f>BF61+BG61</f>
        <v>0</v>
      </c>
      <c r="BN61" s="53">
        <f>BH61/2</f>
        <v>0</v>
      </c>
      <c r="BO61" s="52">
        <f>(BI61*3)+(BJ61*5)+(BK61*5)+(BL61*20)</f>
        <v>0</v>
      </c>
      <c r="BP61" s="51">
        <f>BM61+BN61+BO61</f>
        <v>0</v>
      </c>
      <c r="BQ61" s="42">
        <v>42.81</v>
      </c>
      <c r="BR61" s="38"/>
      <c r="BS61" s="38"/>
      <c r="BT61" s="39">
        <v>3</v>
      </c>
      <c r="BU61" s="39">
        <v>0</v>
      </c>
      <c r="BV61" s="39">
        <v>0</v>
      </c>
      <c r="BW61" s="39">
        <v>0</v>
      </c>
      <c r="BX61" s="40">
        <v>0</v>
      </c>
      <c r="BY61" s="34">
        <f>BQ61+BR61+BS61</f>
        <v>42.81</v>
      </c>
      <c r="BZ61" s="33">
        <f>BT61/2</f>
        <v>1.5</v>
      </c>
      <c r="CA61" s="43">
        <f>(BU61*3)+(BV61*5)+(BW61*5)+(BX61*20)</f>
        <v>0</v>
      </c>
      <c r="CB61" s="56">
        <f>BY61+BZ61+CA61</f>
        <v>44.31</v>
      </c>
      <c r="CC61" s="1"/>
      <c r="CD61" s="1"/>
      <c r="CE61" s="2"/>
      <c r="CF61" s="2"/>
      <c r="CG61" s="2"/>
      <c r="CH61" s="2"/>
      <c r="CI61" s="2"/>
      <c r="CJ61" s="7">
        <f>CC61+CD61</f>
        <v>0</v>
      </c>
      <c r="CK61" s="14">
        <f>CE61/2</f>
        <v>0</v>
      </c>
      <c r="CL61" s="6">
        <f>(CF61*3)+(CG61*5)+(CH61*5)+(CI61*20)</f>
        <v>0</v>
      </c>
      <c r="CM61" s="15">
        <f>CJ61+CK61+CL61</f>
        <v>0</v>
      </c>
      <c r="CN61" s="16"/>
      <c r="CO61" s="1"/>
      <c r="CP61" s="2"/>
      <c r="CQ61" s="2"/>
      <c r="CR61" s="2"/>
      <c r="CS61" s="2"/>
      <c r="CT61" s="2"/>
      <c r="CU61" s="7">
        <f>CN61+CO61</f>
        <v>0</v>
      </c>
      <c r="CV61" s="14">
        <f>CP61/2</f>
        <v>0</v>
      </c>
      <c r="CW61" s="6">
        <f>(CQ61*3)+(CR61*5)+(CS61*5)+(CT61*20)</f>
        <v>0</v>
      </c>
      <c r="CX61" s="15">
        <f>CU61+CV61+CW61</f>
        <v>0</v>
      </c>
      <c r="CY61" s="16"/>
      <c r="CZ61" s="1"/>
      <c r="DA61" s="2"/>
      <c r="DB61" s="2"/>
      <c r="DC61" s="2"/>
      <c r="DD61" s="2"/>
      <c r="DE61" s="2"/>
      <c r="DF61" s="7">
        <f>CY61+CZ61</f>
        <v>0</v>
      </c>
      <c r="DG61" s="14">
        <f>DA61/2</f>
        <v>0</v>
      </c>
      <c r="DH61" s="6">
        <f>(DB61*3)+(DC61*5)+(DD61*5)+(DE61*20)</f>
        <v>0</v>
      </c>
      <c r="DI61" s="15">
        <f>DF61+DG61+DH61</f>
        <v>0</v>
      </c>
      <c r="DJ61" s="16"/>
      <c r="DK61" s="1"/>
      <c r="DL61" s="2"/>
      <c r="DM61" s="2"/>
      <c r="DN61" s="2"/>
      <c r="DO61" s="2"/>
      <c r="DP61" s="2"/>
      <c r="DQ61" s="7">
        <f>DJ61+DK61</f>
        <v>0</v>
      </c>
      <c r="DR61" s="14">
        <f>DL61/2</f>
        <v>0</v>
      </c>
      <c r="DS61" s="6">
        <f>(DM61*3)+(DN61*5)+(DO61*5)+(DP61*20)</f>
        <v>0</v>
      </c>
      <c r="DT61" s="15">
        <f>DQ61+DR61+DS61</f>
        <v>0</v>
      </c>
      <c r="DU61" s="16"/>
      <c r="DV61" s="1"/>
      <c r="DW61" s="2"/>
      <c r="DX61" s="2"/>
      <c r="DY61" s="2"/>
      <c r="DZ61" s="2"/>
      <c r="EA61" s="2"/>
      <c r="EB61" s="7">
        <f>DU61+DV61</f>
        <v>0</v>
      </c>
      <c r="EC61" s="14">
        <f>DW61/2</f>
        <v>0</v>
      </c>
      <c r="ED61" s="6">
        <f>(DX61*3)+(DY61*5)+(DZ61*5)+(EA61*20)</f>
        <v>0</v>
      </c>
      <c r="EE61" s="15">
        <f>EB61+EC61+ED61</f>
        <v>0</v>
      </c>
      <c r="EF61" s="16"/>
      <c r="EG61" s="1"/>
      <c r="EH61" s="2"/>
      <c r="EI61" s="2"/>
      <c r="EJ61" s="2"/>
      <c r="EK61" s="2"/>
      <c r="EL61" s="2"/>
      <c r="EM61" s="7">
        <f>EF61+EG61</f>
        <v>0</v>
      </c>
      <c r="EN61" s="14">
        <f>EH61/2</f>
        <v>0</v>
      </c>
      <c r="EO61" s="6">
        <f>(EI61*3)+(EJ61*5)+(EK61*5)+(EL61*20)</f>
        <v>0</v>
      </c>
      <c r="EP61" s="15">
        <f>EM61+EN61+EO61</f>
        <v>0</v>
      </c>
      <c r="EQ61" s="16"/>
      <c r="ER61" s="1"/>
      <c r="ES61" s="2"/>
      <c r="ET61" s="2"/>
      <c r="EU61" s="2"/>
      <c r="EV61" s="2"/>
      <c r="EW61" s="2"/>
      <c r="EX61" s="7">
        <f>EQ61+ER61</f>
        <v>0</v>
      </c>
      <c r="EY61" s="14">
        <f>ES61/2</f>
        <v>0</v>
      </c>
      <c r="EZ61" s="6">
        <f>(ET61*3)+(EU61*5)+(EV61*5)+(EW61*20)</f>
        <v>0</v>
      </c>
      <c r="FA61" s="15">
        <f>EX61+EY61+EZ61</f>
        <v>0</v>
      </c>
      <c r="FB61" s="16"/>
      <c r="FC61" s="1"/>
      <c r="FD61" s="2"/>
      <c r="FE61" s="2"/>
      <c r="FF61" s="2"/>
      <c r="FG61" s="2"/>
      <c r="FH61" s="2"/>
      <c r="FI61" s="7">
        <f>FB61+FC61</f>
        <v>0</v>
      </c>
      <c r="FJ61" s="14">
        <f>FD61/2</f>
        <v>0</v>
      </c>
      <c r="FK61" s="6">
        <f>(FE61*3)+(FF61*5)+(FG61*5)+(FH61*20)</f>
        <v>0</v>
      </c>
      <c r="FL61" s="15">
        <f>FI61+FJ61+FK61</f>
        <v>0</v>
      </c>
      <c r="FM61" s="16"/>
      <c r="FN61" s="1"/>
      <c r="FO61" s="2"/>
      <c r="FP61" s="2"/>
      <c r="FQ61" s="2"/>
      <c r="FR61" s="2"/>
      <c r="FS61" s="2"/>
      <c r="FT61" s="7">
        <f>FM61+FN61</f>
        <v>0</v>
      </c>
      <c r="FU61" s="14">
        <f>FO61/2</f>
        <v>0</v>
      </c>
      <c r="FV61" s="6">
        <f>(FP61*3)+(FQ61*5)+(FR61*5)+(FS61*20)</f>
        <v>0</v>
      </c>
      <c r="FW61" s="15">
        <f>FT61+FU61+FV61</f>
        <v>0</v>
      </c>
      <c r="FX61" s="16"/>
      <c r="FY61" s="1"/>
      <c r="FZ61" s="2"/>
      <c r="GA61" s="2"/>
      <c r="GB61" s="2"/>
      <c r="GC61" s="2"/>
      <c r="GD61" s="2"/>
      <c r="GE61" s="7">
        <f>FX61+FY61</f>
        <v>0</v>
      </c>
      <c r="GF61" s="14">
        <f>FZ61/2</f>
        <v>0</v>
      </c>
      <c r="GG61" s="6">
        <f>(GA61*3)+(GB61*5)+(GC61*5)+(GD61*20)</f>
        <v>0</v>
      </c>
      <c r="GH61" s="15">
        <f>GE61+GF61+GG61</f>
        <v>0</v>
      </c>
      <c r="GI61" s="16"/>
      <c r="GJ61" s="1"/>
      <c r="GK61" s="2"/>
      <c r="GL61" s="2"/>
      <c r="GM61" s="2"/>
      <c r="GN61" s="2"/>
      <c r="GO61" s="2"/>
      <c r="GP61" s="7">
        <f>GI61+GJ61</f>
        <v>0</v>
      </c>
      <c r="GQ61" s="14">
        <f>GK61/2</f>
        <v>0</v>
      </c>
      <c r="GR61" s="6">
        <f>(GL61*3)+(GM61*5)+(GN61*5)+(GO61*20)</f>
        <v>0</v>
      </c>
      <c r="GS61" s="15">
        <f>GP61+GQ61+GR61</f>
        <v>0</v>
      </c>
      <c r="GT61" s="16"/>
      <c r="GU61" s="1"/>
      <c r="GV61" s="2"/>
      <c r="GW61" s="2"/>
      <c r="GX61" s="2"/>
      <c r="GY61" s="2"/>
      <c r="GZ61" s="2"/>
      <c r="HA61" s="7">
        <f>GT61+GU61</f>
        <v>0</v>
      </c>
      <c r="HB61" s="14">
        <f>GV61/2</f>
        <v>0</v>
      </c>
      <c r="HC61" s="6">
        <f>(GW61*3)+(GX61*5)+(GY61*5)+(GZ61*20)</f>
        <v>0</v>
      </c>
      <c r="HD61" s="15">
        <f>HA61+HB61+HC61</f>
        <v>0</v>
      </c>
      <c r="HE61" s="16"/>
      <c r="HF61" s="1"/>
      <c r="HG61" s="2"/>
      <c r="HH61" s="2"/>
      <c r="HI61" s="2"/>
      <c r="HJ61" s="2"/>
      <c r="HK61" s="2"/>
      <c r="HL61" s="7">
        <f>HE61+HF61</f>
        <v>0</v>
      </c>
      <c r="HM61" s="14">
        <f>HG61/2</f>
        <v>0</v>
      </c>
      <c r="HN61" s="6">
        <f>(HH61*3)+(HI61*5)+(HJ61*5)+(HK61*20)</f>
        <v>0</v>
      </c>
      <c r="HO61" s="15">
        <f>HL61+HM61+HN61</f>
        <v>0</v>
      </c>
      <c r="HP61" s="16"/>
      <c r="HQ61" s="1"/>
      <c r="HR61" s="2"/>
      <c r="HS61" s="2"/>
      <c r="HT61" s="2"/>
      <c r="HU61" s="2"/>
      <c r="HV61" s="2"/>
      <c r="HW61" s="7">
        <f>HP61+HQ61</f>
        <v>0</v>
      </c>
      <c r="HX61" s="14">
        <f>HR61/2</f>
        <v>0</v>
      </c>
      <c r="HY61" s="6">
        <f>(HS61*3)+(HT61*5)+(HU61*5)+(HV61*20)</f>
        <v>0</v>
      </c>
      <c r="HZ61" s="15">
        <f>HW61+HX61+HY61</f>
        <v>0</v>
      </c>
      <c r="IA61" s="16"/>
      <c r="IB61" s="1"/>
      <c r="IC61" s="2"/>
      <c r="ID61" s="2"/>
      <c r="IE61" s="2"/>
      <c r="IF61" s="2"/>
      <c r="IG61" s="2"/>
      <c r="IH61" s="7">
        <f>IA61+IB61</f>
        <v>0</v>
      </c>
      <c r="II61" s="14">
        <f>IC61/2</f>
        <v>0</v>
      </c>
      <c r="IJ61" s="6">
        <f>(ID61*3)+(IE61*5)+(IF61*5)+(IG61*20)</f>
        <v>0</v>
      </c>
      <c r="IK61" s="58">
        <f>IH61+II61+IJ61</f>
        <v>0</v>
      </c>
      <c r="IL61" s="59"/>
    </row>
    <row r="62" spans="1:246" ht="12.75">
      <c r="A62" s="31">
        <v>15</v>
      </c>
      <c r="B62" s="29" t="s">
        <v>110</v>
      </c>
      <c r="C62" s="29"/>
      <c r="D62" s="30"/>
      <c r="E62" s="30" t="s">
        <v>137</v>
      </c>
      <c r="F62" s="30" t="s">
        <v>17</v>
      </c>
      <c r="G62" s="90" t="s">
        <v>23</v>
      </c>
      <c r="H62" s="28">
        <f>IF(AND(OR($H$2="Y",$I$2="Y"),J62&lt;5,K62&lt;5),IF(AND(J62=J61,K62=K61),H61+1,1),"")</f>
      </c>
      <c r="I62" s="24" t="e">
        <f>IF(AND($I$2="Y",K62&gt;0,OR(AND(H62=1,H75=10),AND(H62=2,H80=20),AND(H62=3,H81=30),AND(H62=4,H87=40),AND(H62=5,H95=50),AND(H62=6,H104=60),AND(H62=7,#REF!=70),AND(H62=8,H113=80),AND(H62=9,H126=90),AND(H62=10,H135=100))),VLOOKUP(K62-1,SortLookup!$A$13:$B$16,2,FALSE),"")</f>
        <v>#REF!</v>
      </c>
      <c r="J62" s="45">
        <f>IF(ISNA(VLOOKUP(F62,SortLookup!$A$1:$B$5,2,FALSE))," ",VLOOKUP(F62,SortLookup!$A$1:$B$5,2,FALSE))</f>
        <v>0</v>
      </c>
      <c r="K62" s="25">
        <f>IF(ISNA(VLOOKUP(G62,SortLookup!$A$7:$B$11,2,FALSE))," ",VLOOKUP(G62,SortLookup!$A$7:$B$11,2,FALSE))</f>
        <v>2</v>
      </c>
      <c r="L62" s="123">
        <f>M62+N62+O62</f>
        <v>181.19</v>
      </c>
      <c r="M62" s="125">
        <f>AC62+AP62+BB62+BM62+BY62+CJ62+CU62+DF62+DQ62+EB62+EM62+EX62+FI62+FT62+GE62+GP62+HA62+HL62+HW62+IH62</f>
        <v>176.19</v>
      </c>
      <c r="N62" s="52">
        <f>AE62+AR62+BD62+BO62+CA62+CL62+CW62+DH62+DS62+ED62+EO62+EZ62+FK62+FV62+GG62+GR62+HC62+HN62+HY62+IJ62</f>
        <v>0</v>
      </c>
      <c r="O62" s="53">
        <f>P62/2</f>
        <v>5</v>
      </c>
      <c r="P62" s="126">
        <f>X62+AK62+AW62+BH62+BT62+CE62+CP62+DA62+DL62+DW62+EH62+ES62+FD62+FO62+FZ62+GK62+GV62+HG62+HR62+IC62</f>
        <v>10</v>
      </c>
      <c r="Q62" s="135">
        <v>4.57</v>
      </c>
      <c r="R62" s="38">
        <v>4.69</v>
      </c>
      <c r="S62" s="38">
        <v>8.99</v>
      </c>
      <c r="T62" s="38">
        <v>5.1</v>
      </c>
      <c r="U62" s="38"/>
      <c r="V62" s="38"/>
      <c r="W62" s="38"/>
      <c r="X62" s="39">
        <v>6</v>
      </c>
      <c r="Y62" s="39">
        <v>0</v>
      </c>
      <c r="Z62" s="39">
        <v>0</v>
      </c>
      <c r="AA62" s="39">
        <v>0</v>
      </c>
      <c r="AB62" s="40">
        <v>0</v>
      </c>
      <c r="AC62" s="34">
        <f>Q62+R62+S62+T62+U62+V62+W62</f>
        <v>23.35</v>
      </c>
      <c r="AD62" s="33">
        <f>X62/2</f>
        <v>3</v>
      </c>
      <c r="AE62" s="26">
        <f>(Y62*3)+(Z62*5)+(AA62*5)+(AB62*20)</f>
        <v>0</v>
      </c>
      <c r="AF62" s="94">
        <f>AC62+AD62+AE62</f>
        <v>26.35</v>
      </c>
      <c r="AG62" s="135">
        <v>21.11</v>
      </c>
      <c r="AH62" s="38"/>
      <c r="AI62" s="38"/>
      <c r="AJ62" s="38"/>
      <c r="AK62" s="39">
        <v>4</v>
      </c>
      <c r="AL62" s="39">
        <v>0</v>
      </c>
      <c r="AM62" s="39">
        <v>0</v>
      </c>
      <c r="AN62" s="39">
        <v>0</v>
      </c>
      <c r="AO62" s="40">
        <v>0</v>
      </c>
      <c r="AP62" s="34">
        <f>AG62+AH62+AI62+AJ62</f>
        <v>21.11</v>
      </c>
      <c r="AQ62" s="33">
        <f>AK62/2</f>
        <v>2</v>
      </c>
      <c r="AR62" s="26">
        <f>(AL62*3)+(AM62*5)+(AN62*5)+(AO62*20)</f>
        <v>0</v>
      </c>
      <c r="AS62" s="94">
        <f>AP62+AQ62+AR62</f>
        <v>23.11</v>
      </c>
      <c r="AT62" s="135">
        <v>55.62</v>
      </c>
      <c r="AU62" s="38"/>
      <c r="AV62" s="38"/>
      <c r="AW62" s="39">
        <v>0</v>
      </c>
      <c r="AX62" s="39">
        <v>0</v>
      </c>
      <c r="AY62" s="39">
        <v>0</v>
      </c>
      <c r="AZ62" s="39">
        <v>0</v>
      </c>
      <c r="BA62" s="40">
        <v>0</v>
      </c>
      <c r="BB62" s="34">
        <f>AT62+AU62+AV62</f>
        <v>55.62</v>
      </c>
      <c r="BC62" s="33">
        <f>AW62/2</f>
        <v>0</v>
      </c>
      <c r="BD62" s="26">
        <f>(AX62*3)+(AY62*5)+(AZ62*5)+(BA62*20)</f>
        <v>0</v>
      </c>
      <c r="BE62" s="94">
        <f>BB62+BC62+BD62</f>
        <v>55.62</v>
      </c>
      <c r="BF62" s="92"/>
      <c r="BG62" s="85"/>
      <c r="BH62" s="39"/>
      <c r="BI62" s="39"/>
      <c r="BJ62" s="39"/>
      <c r="BK62" s="39"/>
      <c r="BL62" s="40"/>
      <c r="BM62" s="63">
        <f>BF62+BG62</f>
        <v>0</v>
      </c>
      <c r="BN62" s="53">
        <f>BH62/2</f>
        <v>0</v>
      </c>
      <c r="BO62" s="52">
        <f>(BI62*3)+(BJ62*5)+(BK62*5)+(BL62*20)</f>
        <v>0</v>
      </c>
      <c r="BP62" s="51">
        <f>BM62+BN62+BO62</f>
        <v>0</v>
      </c>
      <c r="BQ62" s="42">
        <v>76.11</v>
      </c>
      <c r="BR62" s="38"/>
      <c r="BS62" s="38"/>
      <c r="BT62" s="39">
        <v>0</v>
      </c>
      <c r="BU62" s="39">
        <v>0</v>
      </c>
      <c r="BV62" s="39">
        <v>0</v>
      </c>
      <c r="BW62" s="39">
        <v>0</v>
      </c>
      <c r="BX62" s="40">
        <v>0</v>
      </c>
      <c r="BY62" s="34">
        <f>BQ62+BR62+BS62</f>
        <v>76.11</v>
      </c>
      <c r="BZ62" s="33">
        <f>BT62/2</f>
        <v>0</v>
      </c>
      <c r="CA62" s="43">
        <f>(BU62*3)+(BV62*5)+(BW62*5)+(BX62*20)</f>
        <v>0</v>
      </c>
      <c r="CB62" s="56">
        <f>BY62+BZ62+CA62</f>
        <v>76.11</v>
      </c>
      <c r="CC62" s="1"/>
      <c r="CD62" s="1"/>
      <c r="CE62" s="2"/>
      <c r="CF62" s="2"/>
      <c r="CG62" s="2"/>
      <c r="CH62" s="2"/>
      <c r="CI62" s="2"/>
      <c r="CJ62" s="7">
        <f>CC62+CD62</f>
        <v>0</v>
      </c>
      <c r="CK62" s="14">
        <f>CE62/2</f>
        <v>0</v>
      </c>
      <c r="CL62" s="6">
        <f>(CF62*3)+(CG62*5)+(CH62*5)+(CI62*20)</f>
        <v>0</v>
      </c>
      <c r="CM62" s="15">
        <f>CJ62+CK62+CL62</f>
        <v>0</v>
      </c>
      <c r="CN62" s="16"/>
      <c r="CO62" s="1"/>
      <c r="CP62" s="2"/>
      <c r="CQ62" s="2"/>
      <c r="CR62" s="2"/>
      <c r="CS62" s="2"/>
      <c r="CT62" s="2"/>
      <c r="CU62" s="7">
        <f>CN62+CO62</f>
        <v>0</v>
      </c>
      <c r="CV62" s="14">
        <f>CP62/2</f>
        <v>0</v>
      </c>
      <c r="CW62" s="6">
        <f>(CQ62*3)+(CR62*5)+(CS62*5)+(CT62*20)</f>
        <v>0</v>
      </c>
      <c r="CX62" s="15">
        <f>CU62+CV62+CW62</f>
        <v>0</v>
      </c>
      <c r="CY62" s="16"/>
      <c r="CZ62" s="1"/>
      <c r="DA62" s="2"/>
      <c r="DB62" s="2"/>
      <c r="DC62" s="2"/>
      <c r="DD62" s="2"/>
      <c r="DE62" s="2"/>
      <c r="DF62" s="7">
        <f>CY62+CZ62</f>
        <v>0</v>
      </c>
      <c r="DG62" s="14">
        <f>DA62/2</f>
        <v>0</v>
      </c>
      <c r="DH62" s="6">
        <f>(DB62*3)+(DC62*5)+(DD62*5)+(DE62*20)</f>
        <v>0</v>
      </c>
      <c r="DI62" s="15">
        <f>DF62+DG62+DH62</f>
        <v>0</v>
      </c>
      <c r="DJ62" s="16"/>
      <c r="DK62" s="1"/>
      <c r="DL62" s="2"/>
      <c r="DM62" s="2"/>
      <c r="DN62" s="2"/>
      <c r="DO62" s="2"/>
      <c r="DP62" s="2"/>
      <c r="DQ62" s="7">
        <f>DJ62+DK62</f>
        <v>0</v>
      </c>
      <c r="DR62" s="14">
        <f>DL62/2</f>
        <v>0</v>
      </c>
      <c r="DS62" s="6">
        <f>(DM62*3)+(DN62*5)+(DO62*5)+(DP62*20)</f>
        <v>0</v>
      </c>
      <c r="DT62" s="15">
        <f>DQ62+DR62+DS62</f>
        <v>0</v>
      </c>
      <c r="DU62" s="16"/>
      <c r="DV62" s="1"/>
      <c r="DW62" s="2"/>
      <c r="DX62" s="2"/>
      <c r="DY62" s="2"/>
      <c r="DZ62" s="2"/>
      <c r="EA62" s="2"/>
      <c r="EB62" s="7">
        <f>DU62+DV62</f>
        <v>0</v>
      </c>
      <c r="EC62" s="14">
        <f>DW62/2</f>
        <v>0</v>
      </c>
      <c r="ED62" s="6">
        <f>(DX62*3)+(DY62*5)+(DZ62*5)+(EA62*20)</f>
        <v>0</v>
      </c>
      <c r="EE62" s="15">
        <f>EB62+EC62+ED62</f>
        <v>0</v>
      </c>
      <c r="EF62" s="16"/>
      <c r="EG62" s="1"/>
      <c r="EH62" s="2"/>
      <c r="EI62" s="2"/>
      <c r="EJ62" s="2"/>
      <c r="EK62" s="2"/>
      <c r="EL62" s="2"/>
      <c r="EM62" s="7">
        <f>EF62+EG62</f>
        <v>0</v>
      </c>
      <c r="EN62" s="14">
        <f>EH62/2</f>
        <v>0</v>
      </c>
      <c r="EO62" s="6">
        <f>(EI62*3)+(EJ62*5)+(EK62*5)+(EL62*20)</f>
        <v>0</v>
      </c>
      <c r="EP62" s="15">
        <f>EM62+EN62+EO62</f>
        <v>0</v>
      </c>
      <c r="EQ62" s="16"/>
      <c r="ER62" s="1"/>
      <c r="ES62" s="2"/>
      <c r="ET62" s="2"/>
      <c r="EU62" s="2"/>
      <c r="EV62" s="2"/>
      <c r="EW62" s="2"/>
      <c r="EX62" s="7">
        <f>EQ62+ER62</f>
        <v>0</v>
      </c>
      <c r="EY62" s="14">
        <f>ES62/2</f>
        <v>0</v>
      </c>
      <c r="EZ62" s="6">
        <f>(ET62*3)+(EU62*5)+(EV62*5)+(EW62*20)</f>
        <v>0</v>
      </c>
      <c r="FA62" s="15">
        <f>EX62+EY62+EZ62</f>
        <v>0</v>
      </c>
      <c r="FB62" s="16"/>
      <c r="FC62" s="1"/>
      <c r="FD62" s="2"/>
      <c r="FE62" s="2"/>
      <c r="FF62" s="2"/>
      <c r="FG62" s="2"/>
      <c r="FH62" s="2"/>
      <c r="FI62" s="7">
        <f>FB62+FC62</f>
        <v>0</v>
      </c>
      <c r="FJ62" s="14">
        <f>FD62/2</f>
        <v>0</v>
      </c>
      <c r="FK62" s="6">
        <f>(FE62*3)+(FF62*5)+(FG62*5)+(FH62*20)</f>
        <v>0</v>
      </c>
      <c r="FL62" s="15">
        <f>FI62+FJ62+FK62</f>
        <v>0</v>
      </c>
      <c r="FM62" s="16"/>
      <c r="FN62" s="1"/>
      <c r="FO62" s="2"/>
      <c r="FP62" s="2"/>
      <c r="FQ62" s="2"/>
      <c r="FR62" s="2"/>
      <c r="FS62" s="2"/>
      <c r="FT62" s="7">
        <f>FM62+FN62</f>
        <v>0</v>
      </c>
      <c r="FU62" s="14">
        <f>FO62/2</f>
        <v>0</v>
      </c>
      <c r="FV62" s="6">
        <f>(FP62*3)+(FQ62*5)+(FR62*5)+(FS62*20)</f>
        <v>0</v>
      </c>
      <c r="FW62" s="15">
        <f>FT62+FU62+FV62</f>
        <v>0</v>
      </c>
      <c r="FX62" s="16"/>
      <c r="FY62" s="1"/>
      <c r="FZ62" s="2"/>
      <c r="GA62" s="2"/>
      <c r="GB62" s="2"/>
      <c r="GC62" s="2"/>
      <c r="GD62" s="2"/>
      <c r="GE62" s="7">
        <f>FX62+FY62</f>
        <v>0</v>
      </c>
      <c r="GF62" s="14">
        <f>FZ62/2</f>
        <v>0</v>
      </c>
      <c r="GG62" s="6">
        <f>(GA62*3)+(GB62*5)+(GC62*5)+(GD62*20)</f>
        <v>0</v>
      </c>
      <c r="GH62" s="15">
        <f>GE62+GF62+GG62</f>
        <v>0</v>
      </c>
      <c r="GI62" s="16"/>
      <c r="GJ62" s="1"/>
      <c r="GK62" s="2"/>
      <c r="GL62" s="2"/>
      <c r="GM62" s="2"/>
      <c r="GN62" s="2"/>
      <c r="GO62" s="2"/>
      <c r="GP62" s="7">
        <f>GI62+GJ62</f>
        <v>0</v>
      </c>
      <c r="GQ62" s="14">
        <f>GK62/2</f>
        <v>0</v>
      </c>
      <c r="GR62" s="6">
        <f>(GL62*3)+(GM62*5)+(GN62*5)+(GO62*20)</f>
        <v>0</v>
      </c>
      <c r="GS62" s="15">
        <f>GP62+GQ62+GR62</f>
        <v>0</v>
      </c>
      <c r="GT62" s="16"/>
      <c r="GU62" s="1"/>
      <c r="GV62" s="2"/>
      <c r="GW62" s="2"/>
      <c r="GX62" s="2"/>
      <c r="GY62" s="2"/>
      <c r="GZ62" s="2"/>
      <c r="HA62" s="7">
        <f>GT62+GU62</f>
        <v>0</v>
      </c>
      <c r="HB62" s="14">
        <f>GV62/2</f>
        <v>0</v>
      </c>
      <c r="HC62" s="6">
        <f>(GW62*3)+(GX62*5)+(GY62*5)+(GZ62*20)</f>
        <v>0</v>
      </c>
      <c r="HD62" s="15">
        <f>HA62+HB62+HC62</f>
        <v>0</v>
      </c>
      <c r="HE62" s="16"/>
      <c r="HF62" s="1"/>
      <c r="HG62" s="2"/>
      <c r="HH62" s="2"/>
      <c r="HI62" s="2"/>
      <c r="HJ62" s="2"/>
      <c r="HK62" s="2"/>
      <c r="HL62" s="7">
        <f>HE62+HF62</f>
        <v>0</v>
      </c>
      <c r="HM62" s="14">
        <f>HG62/2</f>
        <v>0</v>
      </c>
      <c r="HN62" s="6">
        <f>(HH62*3)+(HI62*5)+(HJ62*5)+(HK62*20)</f>
        <v>0</v>
      </c>
      <c r="HO62" s="15">
        <f>HL62+HM62+HN62</f>
        <v>0</v>
      </c>
      <c r="HP62" s="16"/>
      <c r="HQ62" s="1"/>
      <c r="HR62" s="2"/>
      <c r="HS62" s="2"/>
      <c r="HT62" s="2"/>
      <c r="HU62" s="2"/>
      <c r="HV62" s="2"/>
      <c r="HW62" s="7">
        <f>HP62+HQ62</f>
        <v>0</v>
      </c>
      <c r="HX62" s="14">
        <f>HR62/2</f>
        <v>0</v>
      </c>
      <c r="HY62" s="6">
        <f>(HS62*3)+(HT62*5)+(HU62*5)+(HV62*20)</f>
        <v>0</v>
      </c>
      <c r="HZ62" s="15">
        <f>HW62+HX62+HY62</f>
        <v>0</v>
      </c>
      <c r="IA62" s="16"/>
      <c r="IB62" s="1"/>
      <c r="IC62" s="2"/>
      <c r="ID62" s="2"/>
      <c r="IE62" s="2"/>
      <c r="IF62" s="2"/>
      <c r="IG62" s="2"/>
      <c r="IH62" s="7">
        <f>IA62+IB62</f>
        <v>0</v>
      </c>
      <c r="II62" s="14">
        <f>IC62/2</f>
        <v>0</v>
      </c>
      <c r="IJ62" s="6">
        <f>(ID62*3)+(IE62*5)+(IF62*5)+(IG62*20)</f>
        <v>0</v>
      </c>
      <c r="IK62" s="58">
        <f>IH62+II62+IJ62</f>
        <v>0</v>
      </c>
      <c r="IL62" s="59"/>
    </row>
    <row r="63" spans="1:246" ht="12.75">
      <c r="A63" s="31">
        <v>16</v>
      </c>
      <c r="B63" s="47" t="s">
        <v>114</v>
      </c>
      <c r="C63" s="47"/>
      <c r="D63" s="48"/>
      <c r="E63" s="48" t="s">
        <v>126</v>
      </c>
      <c r="F63" s="48" t="s">
        <v>17</v>
      </c>
      <c r="G63" s="98" t="s">
        <v>25</v>
      </c>
      <c r="H63" s="81">
        <f>IF(AND(OR($H$2="Y",$I$2="Y"),J63&lt;5,K63&lt;5),IF(AND(J63=J62,K63=K62),H62+1,1),"")</f>
      </c>
      <c r="I63" s="49" t="e">
        <f>IF(AND($I$2="Y",K63&gt;0,OR(AND(H63=1,H77=10),AND(H63=2,#REF!=20),AND(H63=3,H87=30),AND(H63=4,H96=40),AND(H63=5,H102=50),AND(H63=6,H104=60),AND(H63=7,H113=70),AND(H63=8,H122=80),AND(H63=9,H131=90),AND(H63=10,H140=100))),VLOOKUP(K63-1,SortLookup!$A$13:$B$16,2,FALSE),"")</f>
        <v>#REF!</v>
      </c>
      <c r="J63" s="50">
        <f>IF(ISNA(VLOOKUP(F63,SortLookup!$A$1:$B$5,2,FALSE))," ",VLOOKUP(F63,SortLookup!$A$1:$B$5,2,FALSE))</f>
        <v>0</v>
      </c>
      <c r="K63" s="60">
        <f>IF(ISNA(VLOOKUP(G63,SortLookup!$A$7:$B$11,2,FALSE))," ",VLOOKUP(G63,SortLookup!$A$7:$B$11,2,FALSE))</f>
        <v>4</v>
      </c>
      <c r="L63" s="123">
        <f>M63+N63+O63</f>
        <v>185.15</v>
      </c>
      <c r="M63" s="125">
        <f>AC63+AP63+BB63+BM63+BY63+CJ63+CU63+DF63+DQ63+EB63+EM63+EX63+FI63+FT63+GE63+GP63+HA63+HL63+HW63+IH63</f>
        <v>153.65</v>
      </c>
      <c r="N63" s="52">
        <f>AE63+AR63+BD63+BO63+CA63+CL63+CW63+DH63+DS63+ED63+EO63+EZ63+FK63+FV63+GG63+GR63+HC63+HN63+HY63+IJ63</f>
        <v>16</v>
      </c>
      <c r="O63" s="53">
        <f>P63/2</f>
        <v>15.5</v>
      </c>
      <c r="P63" s="126">
        <f>X63+AK63+AW63+BH63+BT63+CE63+CP63+DA63+DL63+DW63+EH63+ES63+FD63+FO63+FZ63+GK63+GV63+HG63+HR63+IC63</f>
        <v>31</v>
      </c>
      <c r="Q63" s="134">
        <v>4.14</v>
      </c>
      <c r="R63" s="54">
        <v>2.07</v>
      </c>
      <c r="S63" s="54">
        <v>10.17</v>
      </c>
      <c r="T63" s="54">
        <v>5.41</v>
      </c>
      <c r="U63" s="54"/>
      <c r="V63" s="54"/>
      <c r="W63" s="54"/>
      <c r="X63" s="55">
        <v>19</v>
      </c>
      <c r="Y63" s="55">
        <v>0</v>
      </c>
      <c r="Z63" s="55">
        <v>0</v>
      </c>
      <c r="AA63" s="55">
        <v>0</v>
      </c>
      <c r="AB63" s="62">
        <v>0</v>
      </c>
      <c r="AC63" s="63">
        <f>Q63+R63+S63+T63+U63+V63+W63</f>
        <v>21.79</v>
      </c>
      <c r="AD63" s="53">
        <f>X63/2</f>
        <v>9.5</v>
      </c>
      <c r="AE63" s="52">
        <f>(Y63*3)+(Z63*5)+(AA63*5)+(AB63*20)</f>
        <v>0</v>
      </c>
      <c r="AF63" s="101">
        <f>AC63+AD63+AE63</f>
        <v>31.29</v>
      </c>
      <c r="AG63" s="134">
        <v>37.36</v>
      </c>
      <c r="AH63" s="54"/>
      <c r="AI63" s="54"/>
      <c r="AJ63" s="54"/>
      <c r="AK63" s="55">
        <v>0</v>
      </c>
      <c r="AL63" s="55">
        <v>0</v>
      </c>
      <c r="AM63" s="55">
        <v>0</v>
      </c>
      <c r="AN63" s="55">
        <v>0</v>
      </c>
      <c r="AO63" s="62">
        <v>0</v>
      </c>
      <c r="AP63" s="63">
        <f>AG63+AH63+AI63+AJ63</f>
        <v>37.36</v>
      </c>
      <c r="AQ63" s="53">
        <f>AK63/2</f>
        <v>0</v>
      </c>
      <c r="AR63" s="52">
        <f>(AL63*3)+(AM63*5)+(AN63*5)+(AO63*20)</f>
        <v>0</v>
      </c>
      <c r="AS63" s="101">
        <f>AP63+AQ63+AR63</f>
        <v>37.36</v>
      </c>
      <c r="AT63" s="134">
        <v>43.48</v>
      </c>
      <c r="AU63" s="54"/>
      <c r="AV63" s="54"/>
      <c r="AW63" s="55">
        <v>0</v>
      </c>
      <c r="AX63" s="55">
        <v>0</v>
      </c>
      <c r="AY63" s="55">
        <v>0</v>
      </c>
      <c r="AZ63" s="55">
        <v>1</v>
      </c>
      <c r="BA63" s="62">
        <v>0</v>
      </c>
      <c r="BB63" s="63">
        <f>AT63+AU63+AV63</f>
        <v>43.48</v>
      </c>
      <c r="BC63" s="53">
        <f>AW63/2</f>
        <v>0</v>
      </c>
      <c r="BD63" s="52">
        <f>(AX63*3)+(AY63*5)+(AZ63*5)+(BA63*20)</f>
        <v>5</v>
      </c>
      <c r="BE63" s="101">
        <f>BB63+BC63+BD63</f>
        <v>48.48</v>
      </c>
      <c r="BF63" s="100"/>
      <c r="BG63" s="146"/>
      <c r="BH63" s="55"/>
      <c r="BI63" s="55"/>
      <c r="BJ63" s="55"/>
      <c r="BK63" s="55"/>
      <c r="BL63" s="62"/>
      <c r="BM63" s="63">
        <f>BF63+BG63</f>
        <v>0</v>
      </c>
      <c r="BN63" s="53">
        <f>BH63/2</f>
        <v>0</v>
      </c>
      <c r="BO63" s="52">
        <f>(BI63*3)+(BJ63*5)+(BK63*5)+(BL63*20)</f>
        <v>0</v>
      </c>
      <c r="BP63" s="51">
        <f>BM63+BN63+BO63</f>
        <v>0</v>
      </c>
      <c r="BQ63" s="61">
        <v>51.02</v>
      </c>
      <c r="BR63" s="54"/>
      <c r="BS63" s="54"/>
      <c r="BT63" s="55">
        <v>12</v>
      </c>
      <c r="BU63" s="55">
        <v>2</v>
      </c>
      <c r="BV63" s="55">
        <v>1</v>
      </c>
      <c r="BW63" s="55">
        <v>0</v>
      </c>
      <c r="BX63" s="62">
        <v>0</v>
      </c>
      <c r="BY63" s="63">
        <f>BQ63+BR63+BS63</f>
        <v>51.02</v>
      </c>
      <c r="BZ63" s="53">
        <f>BT63/2</f>
        <v>6</v>
      </c>
      <c r="CA63" s="52">
        <f>(BU63*3)+(BV63*5)+(BW63*5)+(BX63*20)</f>
        <v>11</v>
      </c>
      <c r="CB63" s="51">
        <f>BY63+BZ63+CA63</f>
        <v>68.02</v>
      </c>
      <c r="CC63" s="1"/>
      <c r="CD63" s="1"/>
      <c r="CE63" s="2"/>
      <c r="CF63" s="2"/>
      <c r="CG63" s="2"/>
      <c r="CH63" s="2"/>
      <c r="CI63" s="2"/>
      <c r="CJ63" s="7">
        <f>CC63+CD63</f>
        <v>0</v>
      </c>
      <c r="CK63" s="14">
        <f>CE63/2</f>
        <v>0</v>
      </c>
      <c r="CL63" s="6">
        <f>(CF63*3)+(CG63*5)+(CH63*5)+(CI63*20)</f>
        <v>0</v>
      </c>
      <c r="CM63" s="15">
        <f>CJ63+CK63+CL63</f>
        <v>0</v>
      </c>
      <c r="CN63" s="16"/>
      <c r="CO63" s="1"/>
      <c r="CP63" s="2"/>
      <c r="CQ63" s="2"/>
      <c r="CR63" s="2"/>
      <c r="CS63" s="2"/>
      <c r="CT63" s="2"/>
      <c r="CU63" s="7">
        <f>CN63+CO63</f>
        <v>0</v>
      </c>
      <c r="CV63" s="14">
        <f>CP63/2</f>
        <v>0</v>
      </c>
      <c r="CW63" s="6">
        <f>(CQ63*3)+(CR63*5)+(CS63*5)+(CT63*20)</f>
        <v>0</v>
      </c>
      <c r="CX63" s="15">
        <f>CU63+CV63+CW63</f>
        <v>0</v>
      </c>
      <c r="CY63" s="16"/>
      <c r="CZ63" s="1"/>
      <c r="DA63" s="2"/>
      <c r="DB63" s="2"/>
      <c r="DC63" s="2"/>
      <c r="DD63" s="2"/>
      <c r="DE63" s="2"/>
      <c r="DF63" s="7">
        <f>CY63+CZ63</f>
        <v>0</v>
      </c>
      <c r="DG63" s="14">
        <f>DA63/2</f>
        <v>0</v>
      </c>
      <c r="DH63" s="6">
        <f>(DB63*3)+(DC63*5)+(DD63*5)+(DE63*20)</f>
        <v>0</v>
      </c>
      <c r="DI63" s="15">
        <f>DF63+DG63+DH63</f>
        <v>0</v>
      </c>
      <c r="DJ63" s="16"/>
      <c r="DK63" s="1"/>
      <c r="DL63" s="2"/>
      <c r="DM63" s="2"/>
      <c r="DN63" s="2"/>
      <c r="DO63" s="2"/>
      <c r="DP63" s="2"/>
      <c r="DQ63" s="7">
        <f>DJ63+DK63</f>
        <v>0</v>
      </c>
      <c r="DR63" s="14">
        <f>DL63/2</f>
        <v>0</v>
      </c>
      <c r="DS63" s="6">
        <f>(DM63*3)+(DN63*5)+(DO63*5)+(DP63*20)</f>
        <v>0</v>
      </c>
      <c r="DT63" s="15">
        <f>DQ63+DR63+DS63</f>
        <v>0</v>
      </c>
      <c r="DU63" s="16"/>
      <c r="DV63" s="1"/>
      <c r="DW63" s="2"/>
      <c r="DX63" s="2"/>
      <c r="DY63" s="2"/>
      <c r="DZ63" s="2"/>
      <c r="EA63" s="2"/>
      <c r="EB63" s="7">
        <f>DU63+DV63</f>
        <v>0</v>
      </c>
      <c r="EC63" s="14">
        <f>DW63/2</f>
        <v>0</v>
      </c>
      <c r="ED63" s="6">
        <f>(DX63*3)+(DY63*5)+(DZ63*5)+(EA63*20)</f>
        <v>0</v>
      </c>
      <c r="EE63" s="15">
        <f>EB63+EC63+ED63</f>
        <v>0</v>
      </c>
      <c r="EF63" s="16"/>
      <c r="EG63" s="1"/>
      <c r="EH63" s="2"/>
      <c r="EI63" s="2"/>
      <c r="EJ63" s="2"/>
      <c r="EK63" s="2"/>
      <c r="EL63" s="2"/>
      <c r="EM63" s="7">
        <f>EF63+EG63</f>
        <v>0</v>
      </c>
      <c r="EN63" s="14">
        <f>EH63/2</f>
        <v>0</v>
      </c>
      <c r="EO63" s="6">
        <f>(EI63*3)+(EJ63*5)+(EK63*5)+(EL63*20)</f>
        <v>0</v>
      </c>
      <c r="EP63" s="15">
        <f>EM63+EN63+EO63</f>
        <v>0</v>
      </c>
      <c r="EQ63" s="16"/>
      <c r="ER63" s="1"/>
      <c r="ES63" s="2"/>
      <c r="ET63" s="2"/>
      <c r="EU63" s="2"/>
      <c r="EV63" s="2"/>
      <c r="EW63" s="2"/>
      <c r="EX63" s="7">
        <f>EQ63+ER63</f>
        <v>0</v>
      </c>
      <c r="EY63" s="14">
        <f>ES63/2</f>
        <v>0</v>
      </c>
      <c r="EZ63" s="6">
        <f>(ET63*3)+(EU63*5)+(EV63*5)+(EW63*20)</f>
        <v>0</v>
      </c>
      <c r="FA63" s="15">
        <f>EX63+EY63+EZ63</f>
        <v>0</v>
      </c>
      <c r="FB63" s="16"/>
      <c r="FC63" s="1"/>
      <c r="FD63" s="2"/>
      <c r="FE63" s="2"/>
      <c r="FF63" s="2"/>
      <c r="FG63" s="2"/>
      <c r="FH63" s="2"/>
      <c r="FI63" s="7">
        <f>FB63+FC63</f>
        <v>0</v>
      </c>
      <c r="FJ63" s="14">
        <f>FD63/2</f>
        <v>0</v>
      </c>
      <c r="FK63" s="6">
        <f>(FE63*3)+(FF63*5)+(FG63*5)+(FH63*20)</f>
        <v>0</v>
      </c>
      <c r="FL63" s="15">
        <f>FI63+FJ63+FK63</f>
        <v>0</v>
      </c>
      <c r="FM63" s="16"/>
      <c r="FN63" s="1"/>
      <c r="FO63" s="2"/>
      <c r="FP63" s="2"/>
      <c r="FQ63" s="2"/>
      <c r="FR63" s="2"/>
      <c r="FS63" s="2"/>
      <c r="FT63" s="7">
        <f>FM63+FN63</f>
        <v>0</v>
      </c>
      <c r="FU63" s="14">
        <f>FO63/2</f>
        <v>0</v>
      </c>
      <c r="FV63" s="6">
        <f>(FP63*3)+(FQ63*5)+(FR63*5)+(FS63*20)</f>
        <v>0</v>
      </c>
      <c r="FW63" s="15">
        <f>FT63+FU63+FV63</f>
        <v>0</v>
      </c>
      <c r="FX63" s="16"/>
      <c r="FY63" s="1"/>
      <c r="FZ63" s="2"/>
      <c r="GA63" s="2"/>
      <c r="GB63" s="2"/>
      <c r="GC63" s="2"/>
      <c r="GD63" s="2"/>
      <c r="GE63" s="7">
        <f>FX63+FY63</f>
        <v>0</v>
      </c>
      <c r="GF63" s="14">
        <f>FZ63/2</f>
        <v>0</v>
      </c>
      <c r="GG63" s="6">
        <f>(GA63*3)+(GB63*5)+(GC63*5)+(GD63*20)</f>
        <v>0</v>
      </c>
      <c r="GH63" s="15">
        <f>GE63+GF63+GG63</f>
        <v>0</v>
      </c>
      <c r="GI63" s="16"/>
      <c r="GJ63" s="1"/>
      <c r="GK63" s="2"/>
      <c r="GL63" s="2"/>
      <c r="GM63" s="2"/>
      <c r="GN63" s="2"/>
      <c r="GO63" s="2"/>
      <c r="GP63" s="7">
        <f>GI63+GJ63</f>
        <v>0</v>
      </c>
      <c r="GQ63" s="14">
        <f>GK63/2</f>
        <v>0</v>
      </c>
      <c r="GR63" s="6">
        <f>(GL63*3)+(GM63*5)+(GN63*5)+(GO63*20)</f>
        <v>0</v>
      </c>
      <c r="GS63" s="15">
        <f>GP63+GQ63+GR63</f>
        <v>0</v>
      </c>
      <c r="GT63" s="16"/>
      <c r="GU63" s="1"/>
      <c r="GV63" s="2"/>
      <c r="GW63" s="2"/>
      <c r="GX63" s="2"/>
      <c r="GY63" s="2"/>
      <c r="GZ63" s="2"/>
      <c r="HA63" s="7">
        <f>GT63+GU63</f>
        <v>0</v>
      </c>
      <c r="HB63" s="14">
        <f>GV63/2</f>
        <v>0</v>
      </c>
      <c r="HC63" s="6">
        <f>(GW63*3)+(GX63*5)+(GY63*5)+(GZ63*20)</f>
        <v>0</v>
      </c>
      <c r="HD63" s="15">
        <f>HA63+HB63+HC63</f>
        <v>0</v>
      </c>
      <c r="HE63" s="16"/>
      <c r="HF63" s="1"/>
      <c r="HG63" s="2"/>
      <c r="HH63" s="2"/>
      <c r="HI63" s="2"/>
      <c r="HJ63" s="2"/>
      <c r="HK63" s="2"/>
      <c r="HL63" s="7">
        <f>HE63+HF63</f>
        <v>0</v>
      </c>
      <c r="HM63" s="14">
        <f>HG63/2</f>
        <v>0</v>
      </c>
      <c r="HN63" s="6">
        <f>(HH63*3)+(HI63*5)+(HJ63*5)+(HK63*20)</f>
        <v>0</v>
      </c>
      <c r="HO63" s="15">
        <f>HL63+HM63+HN63</f>
        <v>0</v>
      </c>
      <c r="HP63" s="16"/>
      <c r="HQ63" s="1"/>
      <c r="HR63" s="2"/>
      <c r="HS63" s="2"/>
      <c r="HT63" s="2"/>
      <c r="HU63" s="2"/>
      <c r="HV63" s="2"/>
      <c r="HW63" s="7">
        <f>HP63+HQ63</f>
        <v>0</v>
      </c>
      <c r="HX63" s="14">
        <f>HR63/2</f>
        <v>0</v>
      </c>
      <c r="HY63" s="6">
        <f>(HS63*3)+(HT63*5)+(HU63*5)+(HV63*20)</f>
        <v>0</v>
      </c>
      <c r="HZ63" s="15">
        <f>HW63+HX63+HY63</f>
        <v>0</v>
      </c>
      <c r="IA63" s="16"/>
      <c r="IB63" s="1"/>
      <c r="IC63" s="2"/>
      <c r="ID63" s="2"/>
      <c r="IE63" s="2"/>
      <c r="IF63" s="2"/>
      <c r="IG63" s="2"/>
      <c r="IH63" s="7">
        <f>IA63+IB63</f>
        <v>0</v>
      </c>
      <c r="II63" s="14">
        <f>IC63/2</f>
        <v>0</v>
      </c>
      <c r="IJ63" s="6">
        <f>(ID63*3)+(IE63*5)+(IF63*5)+(IG63*20)</f>
        <v>0</v>
      </c>
      <c r="IK63" s="58">
        <f>IH63+II63+IJ63</f>
        <v>0</v>
      </c>
      <c r="IL63" s="59"/>
    </row>
    <row r="64" spans="1:246" ht="12.75">
      <c r="A64" s="31">
        <v>17</v>
      </c>
      <c r="B64" s="29" t="s">
        <v>122</v>
      </c>
      <c r="C64" s="29"/>
      <c r="D64" s="30"/>
      <c r="E64" s="30"/>
      <c r="F64" s="30" t="s">
        <v>17</v>
      </c>
      <c r="G64" s="90" t="s">
        <v>89</v>
      </c>
      <c r="H64" s="28">
        <f>IF(AND(OR($H$2="Y",$I$2="Y"),J64&lt;5,K64&lt;5),IF(AND(J64=J63,K64=K63),H63+1,1),"")</f>
      </c>
      <c r="I64" s="24" t="e">
        <f>IF(AND($I$2="Y",K64&gt;0,OR(AND(H64=1,#REF!=10),AND(H64=2,#REF!=20),AND(H64=3,H83=30),AND(H64=4,H89=40),AND(H64=5,H97=50),AND(H64=6,H106=60),AND(H64=7,#REF!=70),AND(H64=8,H115=80),AND(H64=9,#REF!=90),AND(H64=10,H137=100))),VLOOKUP(K64-1,SortLookup!$A$13:$B$16,2,FALSE),"")</f>
        <v>#REF!</v>
      </c>
      <c r="J64" s="45">
        <f>IF(ISNA(VLOOKUP(F64,SortLookup!$A$1:$B$5,2,FALSE))," ",VLOOKUP(F64,SortLookup!$A$1:$B$5,2,FALSE))</f>
        <v>0</v>
      </c>
      <c r="K64" s="25" t="str">
        <f>IF(ISNA(VLOOKUP(G64,SortLookup!$A$7:$B$11,2,FALSE))," ",VLOOKUP(G64,SortLookup!$A$7:$B$11,2,FALSE))</f>
        <v> </v>
      </c>
      <c r="L64" s="123">
        <f>M64+N64+O64</f>
        <v>188.79</v>
      </c>
      <c r="M64" s="125">
        <f>AC64+AP64+BB64+BM64+BY64+CJ64+CU64+DF64+DQ64+EB64+EM64+EX64+FI64+FT64+GE64+GP64+HA64+HL64+HW64+IH64</f>
        <v>169.79</v>
      </c>
      <c r="N64" s="52">
        <f>AE64+AR64+BD64+BO64+CA64+CL64+CW64+DH64+DS64+ED64+EO64+EZ64+FK64+FV64+GG64+GR64+HC64+HN64+HY64+IJ64</f>
        <v>11</v>
      </c>
      <c r="O64" s="53">
        <f>P64/2</f>
        <v>8</v>
      </c>
      <c r="P64" s="126">
        <f>X64+AK64+AW64+BH64+BT64+CE64+CP64+DA64+DL64+DW64+EH64+ES64+FD64+FO64+FZ64+GK64+GV64+HG64+HR64+IC64</f>
        <v>16</v>
      </c>
      <c r="Q64" s="135">
        <v>4.19</v>
      </c>
      <c r="R64" s="38">
        <v>4.36</v>
      </c>
      <c r="S64" s="38">
        <v>7.86</v>
      </c>
      <c r="T64" s="38">
        <v>5.34</v>
      </c>
      <c r="U64" s="38"/>
      <c r="V64" s="38"/>
      <c r="W64" s="38"/>
      <c r="X64" s="39">
        <v>11</v>
      </c>
      <c r="Y64" s="39">
        <v>0</v>
      </c>
      <c r="Z64" s="39">
        <v>0</v>
      </c>
      <c r="AA64" s="39">
        <v>1</v>
      </c>
      <c r="AB64" s="40">
        <v>0</v>
      </c>
      <c r="AC64" s="34">
        <f>Q64+R64+S64+T64+U64+V64+W64</f>
        <v>21.75</v>
      </c>
      <c r="AD64" s="33">
        <f>X64/2</f>
        <v>5.5</v>
      </c>
      <c r="AE64" s="26">
        <f>(Y64*3)+(Z64*5)+(AA64*5)+(AB64*20)</f>
        <v>5</v>
      </c>
      <c r="AF64" s="94">
        <f>AC64+AD64+AE64</f>
        <v>32.25</v>
      </c>
      <c r="AG64" s="135">
        <v>42.05</v>
      </c>
      <c r="AH64" s="38"/>
      <c r="AI64" s="38"/>
      <c r="AJ64" s="38"/>
      <c r="AK64" s="39">
        <v>0</v>
      </c>
      <c r="AL64" s="39">
        <v>0</v>
      </c>
      <c r="AM64" s="39">
        <v>0</v>
      </c>
      <c r="AN64" s="39">
        <v>0</v>
      </c>
      <c r="AO64" s="40">
        <v>0</v>
      </c>
      <c r="AP64" s="34">
        <f>AG64+AH64+AI64+AJ64</f>
        <v>42.05</v>
      </c>
      <c r="AQ64" s="33">
        <f>AK64/2</f>
        <v>0</v>
      </c>
      <c r="AR64" s="26">
        <f>(AL64*3)+(AM64*5)+(AN64*5)+(AO64*20)</f>
        <v>0</v>
      </c>
      <c r="AS64" s="94">
        <f>AP64+AQ64+AR64</f>
        <v>42.05</v>
      </c>
      <c r="AT64" s="135">
        <v>36.48</v>
      </c>
      <c r="AU64" s="38"/>
      <c r="AV64" s="38"/>
      <c r="AW64" s="39">
        <v>0</v>
      </c>
      <c r="AX64" s="39">
        <v>0</v>
      </c>
      <c r="AY64" s="39">
        <v>0</v>
      </c>
      <c r="AZ64" s="39">
        <v>0</v>
      </c>
      <c r="BA64" s="40">
        <v>0</v>
      </c>
      <c r="BB64" s="34">
        <f>AT64+AU64+AV64</f>
        <v>36.48</v>
      </c>
      <c r="BC64" s="33">
        <f>AW64/2</f>
        <v>0</v>
      </c>
      <c r="BD64" s="26">
        <f>(AX64*3)+(AY64*5)+(AZ64*5)+(BA64*20)</f>
        <v>0</v>
      </c>
      <c r="BE64" s="94">
        <f>BB64+BC64+BD64</f>
        <v>36.48</v>
      </c>
      <c r="BF64" s="92"/>
      <c r="BG64" s="85"/>
      <c r="BH64" s="39"/>
      <c r="BI64" s="39"/>
      <c r="BJ64" s="39"/>
      <c r="BK64" s="39"/>
      <c r="BL64" s="40"/>
      <c r="BM64" s="63">
        <f>BF64+BG64</f>
        <v>0</v>
      </c>
      <c r="BN64" s="53">
        <f>BH64/2</f>
        <v>0</v>
      </c>
      <c r="BO64" s="52">
        <f>(BI64*3)+(BJ64*5)+(BK64*5)+(BL64*20)</f>
        <v>0</v>
      </c>
      <c r="BP64" s="51">
        <f>BM64+BN64+BO64</f>
        <v>0</v>
      </c>
      <c r="BQ64" s="42">
        <v>69.51</v>
      </c>
      <c r="BR64" s="38"/>
      <c r="BS64" s="38"/>
      <c r="BT64" s="39">
        <v>5</v>
      </c>
      <c r="BU64" s="39">
        <v>2</v>
      </c>
      <c r="BV64" s="39">
        <v>0</v>
      </c>
      <c r="BW64" s="39">
        <v>0</v>
      </c>
      <c r="BX64" s="40">
        <v>0</v>
      </c>
      <c r="BY64" s="34">
        <f>BQ64+BR64+BS64</f>
        <v>69.51</v>
      </c>
      <c r="BZ64" s="33">
        <f>BT64/2</f>
        <v>2.5</v>
      </c>
      <c r="CA64" s="26">
        <f>(BU64*3)+(BV64*5)+(BW64*5)+(BX64*20)</f>
        <v>6</v>
      </c>
      <c r="CB64" s="46">
        <f>BY64+BZ64+CA64</f>
        <v>78.01</v>
      </c>
      <c r="CC64" s="1"/>
      <c r="CD64" s="1"/>
      <c r="CE64" s="2"/>
      <c r="CF64" s="2"/>
      <c r="CG64" s="2"/>
      <c r="CH64" s="2"/>
      <c r="CI64" s="2"/>
      <c r="CJ64" s="7">
        <f>CC64+CD64</f>
        <v>0</v>
      </c>
      <c r="CK64" s="14">
        <f>CE64/2</f>
        <v>0</v>
      </c>
      <c r="CL64" s="6">
        <f>(CF64*3)+(CG64*5)+(CH64*5)+(CI64*20)</f>
        <v>0</v>
      </c>
      <c r="CM64" s="15">
        <f>CJ64+CK64+CL64</f>
        <v>0</v>
      </c>
      <c r="CN64" s="16"/>
      <c r="CO64" s="1"/>
      <c r="CP64" s="2"/>
      <c r="CQ64" s="2"/>
      <c r="CR64" s="2"/>
      <c r="CS64" s="2"/>
      <c r="CT64" s="2"/>
      <c r="CU64" s="7">
        <f>CN64+CO64</f>
        <v>0</v>
      </c>
      <c r="CV64" s="14">
        <f>CP64/2</f>
        <v>0</v>
      </c>
      <c r="CW64" s="6">
        <f>(CQ64*3)+(CR64*5)+(CS64*5)+(CT64*20)</f>
        <v>0</v>
      </c>
      <c r="CX64" s="15">
        <f>CU64+CV64+CW64</f>
        <v>0</v>
      </c>
      <c r="CY64" s="16"/>
      <c r="CZ64" s="1"/>
      <c r="DA64" s="2"/>
      <c r="DB64" s="2"/>
      <c r="DC64" s="2"/>
      <c r="DD64" s="2"/>
      <c r="DE64" s="2"/>
      <c r="DF64" s="7">
        <f>CY64+CZ64</f>
        <v>0</v>
      </c>
      <c r="DG64" s="14">
        <f>DA64/2</f>
        <v>0</v>
      </c>
      <c r="DH64" s="6">
        <f>(DB64*3)+(DC64*5)+(DD64*5)+(DE64*20)</f>
        <v>0</v>
      </c>
      <c r="DI64" s="15">
        <f>DF64+DG64+DH64</f>
        <v>0</v>
      </c>
      <c r="DJ64" s="16"/>
      <c r="DK64" s="1"/>
      <c r="DL64" s="2"/>
      <c r="DM64" s="2"/>
      <c r="DN64" s="2"/>
      <c r="DO64" s="2"/>
      <c r="DP64" s="2"/>
      <c r="DQ64" s="7">
        <f>DJ64+DK64</f>
        <v>0</v>
      </c>
      <c r="DR64" s="14">
        <f>DL64/2</f>
        <v>0</v>
      </c>
      <c r="DS64" s="6">
        <f>(DM64*3)+(DN64*5)+(DO64*5)+(DP64*20)</f>
        <v>0</v>
      </c>
      <c r="DT64" s="15">
        <f>DQ64+DR64+DS64</f>
        <v>0</v>
      </c>
      <c r="DU64" s="16"/>
      <c r="DV64" s="1"/>
      <c r="DW64" s="2"/>
      <c r="DX64" s="2"/>
      <c r="DY64" s="2"/>
      <c r="DZ64" s="2"/>
      <c r="EA64" s="2"/>
      <c r="EB64" s="7">
        <f>DU64+DV64</f>
        <v>0</v>
      </c>
      <c r="EC64" s="14">
        <f>DW64/2</f>
        <v>0</v>
      </c>
      <c r="ED64" s="6">
        <f>(DX64*3)+(DY64*5)+(DZ64*5)+(EA64*20)</f>
        <v>0</v>
      </c>
      <c r="EE64" s="15">
        <f>EB64+EC64+ED64</f>
        <v>0</v>
      </c>
      <c r="EF64" s="16"/>
      <c r="EG64" s="1"/>
      <c r="EH64" s="2"/>
      <c r="EI64" s="2"/>
      <c r="EJ64" s="2"/>
      <c r="EK64" s="2"/>
      <c r="EL64" s="2"/>
      <c r="EM64" s="7">
        <f>EF64+EG64</f>
        <v>0</v>
      </c>
      <c r="EN64" s="14">
        <f>EH64/2</f>
        <v>0</v>
      </c>
      <c r="EO64" s="6">
        <f>(EI64*3)+(EJ64*5)+(EK64*5)+(EL64*20)</f>
        <v>0</v>
      </c>
      <c r="EP64" s="15">
        <f>EM64+EN64+EO64</f>
        <v>0</v>
      </c>
      <c r="EQ64" s="16"/>
      <c r="ER64" s="1"/>
      <c r="ES64" s="2"/>
      <c r="ET64" s="2"/>
      <c r="EU64" s="2"/>
      <c r="EV64" s="2"/>
      <c r="EW64" s="2"/>
      <c r="EX64" s="7">
        <f>EQ64+ER64</f>
        <v>0</v>
      </c>
      <c r="EY64" s="14">
        <f>ES64/2</f>
        <v>0</v>
      </c>
      <c r="EZ64" s="6">
        <f>(ET64*3)+(EU64*5)+(EV64*5)+(EW64*20)</f>
        <v>0</v>
      </c>
      <c r="FA64" s="15">
        <f>EX64+EY64+EZ64</f>
        <v>0</v>
      </c>
      <c r="FB64" s="16"/>
      <c r="FC64" s="1"/>
      <c r="FD64" s="2"/>
      <c r="FE64" s="2"/>
      <c r="FF64" s="2"/>
      <c r="FG64" s="2"/>
      <c r="FH64" s="2"/>
      <c r="FI64" s="7">
        <f>FB64+FC64</f>
        <v>0</v>
      </c>
      <c r="FJ64" s="14">
        <f>FD64/2</f>
        <v>0</v>
      </c>
      <c r="FK64" s="6">
        <f>(FE64*3)+(FF64*5)+(FG64*5)+(FH64*20)</f>
        <v>0</v>
      </c>
      <c r="FL64" s="15">
        <f>FI64+FJ64+FK64</f>
        <v>0</v>
      </c>
      <c r="FM64" s="16"/>
      <c r="FN64" s="1"/>
      <c r="FO64" s="2"/>
      <c r="FP64" s="2"/>
      <c r="FQ64" s="2"/>
      <c r="FR64" s="2"/>
      <c r="FS64" s="2"/>
      <c r="FT64" s="7">
        <f>FM64+FN64</f>
        <v>0</v>
      </c>
      <c r="FU64" s="14">
        <f>FO64/2</f>
        <v>0</v>
      </c>
      <c r="FV64" s="6">
        <f>(FP64*3)+(FQ64*5)+(FR64*5)+(FS64*20)</f>
        <v>0</v>
      </c>
      <c r="FW64" s="15">
        <f>FT64+FU64+FV64</f>
        <v>0</v>
      </c>
      <c r="FX64" s="16"/>
      <c r="FY64" s="1"/>
      <c r="FZ64" s="2"/>
      <c r="GA64" s="2"/>
      <c r="GB64" s="2"/>
      <c r="GC64" s="2"/>
      <c r="GD64" s="2"/>
      <c r="GE64" s="7">
        <f>FX64+FY64</f>
        <v>0</v>
      </c>
      <c r="GF64" s="14">
        <f>FZ64/2</f>
        <v>0</v>
      </c>
      <c r="GG64" s="6">
        <f>(GA64*3)+(GB64*5)+(GC64*5)+(GD64*20)</f>
        <v>0</v>
      </c>
      <c r="GH64" s="15">
        <f>GE64+GF64+GG64</f>
        <v>0</v>
      </c>
      <c r="GI64" s="16"/>
      <c r="GJ64" s="1"/>
      <c r="GK64" s="2"/>
      <c r="GL64" s="2"/>
      <c r="GM64" s="2"/>
      <c r="GN64" s="2"/>
      <c r="GO64" s="2"/>
      <c r="GP64" s="7">
        <f>GI64+GJ64</f>
        <v>0</v>
      </c>
      <c r="GQ64" s="14">
        <f>GK64/2</f>
        <v>0</v>
      </c>
      <c r="GR64" s="6">
        <f>(GL64*3)+(GM64*5)+(GN64*5)+(GO64*20)</f>
        <v>0</v>
      </c>
      <c r="GS64" s="15">
        <f>GP64+GQ64+GR64</f>
        <v>0</v>
      </c>
      <c r="GT64" s="16"/>
      <c r="GU64" s="1"/>
      <c r="GV64" s="2"/>
      <c r="GW64" s="2"/>
      <c r="GX64" s="2"/>
      <c r="GY64" s="2"/>
      <c r="GZ64" s="2"/>
      <c r="HA64" s="7">
        <f>GT64+GU64</f>
        <v>0</v>
      </c>
      <c r="HB64" s="14">
        <f>GV64/2</f>
        <v>0</v>
      </c>
      <c r="HC64" s="6">
        <f>(GW64*3)+(GX64*5)+(GY64*5)+(GZ64*20)</f>
        <v>0</v>
      </c>
      <c r="HD64" s="15">
        <f>HA64+HB64+HC64</f>
        <v>0</v>
      </c>
      <c r="HE64" s="16"/>
      <c r="HF64" s="1"/>
      <c r="HG64" s="2"/>
      <c r="HH64" s="2"/>
      <c r="HI64" s="2"/>
      <c r="HJ64" s="2"/>
      <c r="HK64" s="2"/>
      <c r="HL64" s="7">
        <f>HE64+HF64</f>
        <v>0</v>
      </c>
      <c r="HM64" s="14">
        <f>HG64/2</f>
        <v>0</v>
      </c>
      <c r="HN64" s="6">
        <f>(HH64*3)+(HI64*5)+(HJ64*5)+(HK64*20)</f>
        <v>0</v>
      </c>
      <c r="HO64" s="15">
        <f>HL64+HM64+HN64</f>
        <v>0</v>
      </c>
      <c r="HP64" s="16"/>
      <c r="HQ64" s="1"/>
      <c r="HR64" s="2"/>
      <c r="HS64" s="2"/>
      <c r="HT64" s="2"/>
      <c r="HU64" s="2"/>
      <c r="HV64" s="2"/>
      <c r="HW64" s="7">
        <f>HP64+HQ64</f>
        <v>0</v>
      </c>
      <c r="HX64" s="14">
        <f>HR64/2</f>
        <v>0</v>
      </c>
      <c r="HY64" s="6">
        <f>(HS64*3)+(HT64*5)+(HU64*5)+(HV64*20)</f>
        <v>0</v>
      </c>
      <c r="HZ64" s="15">
        <f>HW64+HX64+HY64</f>
        <v>0</v>
      </c>
      <c r="IA64" s="16"/>
      <c r="IB64" s="1"/>
      <c r="IC64" s="2"/>
      <c r="ID64" s="2"/>
      <c r="IE64" s="2"/>
      <c r="IF64" s="2"/>
      <c r="IG64" s="2"/>
      <c r="IH64" s="7">
        <f>IA64+IB64</f>
        <v>0</v>
      </c>
      <c r="II64" s="14">
        <f>IC64/2</f>
        <v>0</v>
      </c>
      <c r="IJ64" s="6">
        <f>(ID64*3)+(IE64*5)+(IF64*5)+(IG64*20)</f>
        <v>0</v>
      </c>
      <c r="IK64" s="58">
        <f>IH64+II64+IJ64</f>
        <v>0</v>
      </c>
      <c r="IL64" s="59"/>
    </row>
    <row r="65" spans="1:246" ht="14.25" customHeight="1">
      <c r="A65" s="31">
        <v>18</v>
      </c>
      <c r="B65" s="29" t="s">
        <v>176</v>
      </c>
      <c r="C65" s="29"/>
      <c r="D65" s="30"/>
      <c r="E65" s="30"/>
      <c r="F65" s="30" t="s">
        <v>17</v>
      </c>
      <c r="G65" s="90" t="s">
        <v>89</v>
      </c>
      <c r="H65" s="28">
        <f>IF(AND(OR($H$2="Y",$I$2="Y"),J65&lt;5,K65&lt;5),IF(AND(J65=J59,K65=K59),H59+1,1),"")</f>
      </c>
      <c r="I65" s="24" t="e">
        <f>IF(AND($I$2="Y",K65&gt;0,OR(AND(H65=1,#REF!=10),AND(H65=2,H79=20),AND(H65=3,H88=30),AND(H65=4,H97=40),AND(H65=5,H105=50),AND(H65=6,H114=60),AND(H65=7,H123=70),AND(H65=8,H132=80),AND(H65=9,H141=90),AND(H65=10,H150=100))),VLOOKUP(K65-1,SortLookup!$A$13:$B$16,2,FALSE),"")</f>
        <v>#REF!</v>
      </c>
      <c r="J65" s="45">
        <f>IF(ISNA(VLOOKUP(F65,SortLookup!$A$1:$B$5,2,FALSE))," ",VLOOKUP(F65,SortLookup!$A$1:$B$5,2,FALSE))</f>
        <v>0</v>
      </c>
      <c r="K65" s="25" t="str">
        <f>IF(ISNA(VLOOKUP(G65,SortLookup!$A$7:$B$11,2,FALSE))," ",VLOOKUP(G65,SortLookup!$A$7:$B$11,2,FALSE))</f>
        <v> </v>
      </c>
      <c r="L65" s="123">
        <f>M65+N65+O65</f>
        <v>189.17</v>
      </c>
      <c r="M65" s="125">
        <f>AC65+AP65+BB65+BM65+BY65+CJ65+CU65+DF65+DQ65+EB65+EM65+EX65+FI65+FT65+GE65+GP65+HA65+HL65+HW65+IH65</f>
        <v>178.67</v>
      </c>
      <c r="N65" s="52">
        <f>AE65+AR65+BD65+BO65+CA65+CL65+CW65+DH65+DS65+ED65+EO65+EZ65+FK65+FV65+GG65+GR65+HC65+HN65+HY65+IJ65</f>
        <v>0</v>
      </c>
      <c r="O65" s="53">
        <f>P65/2</f>
        <v>10.5</v>
      </c>
      <c r="P65" s="126">
        <f>X65+AK65+AW65+BH65+BT65+CE65+CP65+DA65+DL65+DW65+EH65+ES65+FD65+FO65+FZ65+GK65+GV65+HG65+HR65+IC65</f>
        <v>21</v>
      </c>
      <c r="Q65" s="135">
        <v>4.83</v>
      </c>
      <c r="R65" s="38">
        <v>4.34</v>
      </c>
      <c r="S65" s="38">
        <v>8.02</v>
      </c>
      <c r="T65" s="38">
        <v>6.55</v>
      </c>
      <c r="U65" s="38"/>
      <c r="V65" s="38"/>
      <c r="W65" s="38"/>
      <c r="X65" s="39">
        <v>16</v>
      </c>
      <c r="Y65" s="39">
        <v>0</v>
      </c>
      <c r="Z65" s="39">
        <v>0</v>
      </c>
      <c r="AA65" s="39">
        <v>0</v>
      </c>
      <c r="AB65" s="40">
        <v>0</v>
      </c>
      <c r="AC65" s="34">
        <f>Q65+R65+S65+T65+U65+V65+W65</f>
        <v>23.74</v>
      </c>
      <c r="AD65" s="33">
        <f>X65/2</f>
        <v>8</v>
      </c>
      <c r="AE65" s="26">
        <f>(Y65*3)+(Z65*5)+(AA65*5)+(AB65*20)</f>
        <v>0</v>
      </c>
      <c r="AF65" s="94">
        <f>AC65+AD65+AE65</f>
        <v>31.74</v>
      </c>
      <c r="AG65" s="135">
        <v>41.05</v>
      </c>
      <c r="AH65" s="38"/>
      <c r="AI65" s="38"/>
      <c r="AJ65" s="38"/>
      <c r="AK65" s="39">
        <v>2</v>
      </c>
      <c r="AL65" s="39">
        <v>0</v>
      </c>
      <c r="AM65" s="39">
        <v>0</v>
      </c>
      <c r="AN65" s="39">
        <v>0</v>
      </c>
      <c r="AO65" s="40">
        <v>0</v>
      </c>
      <c r="AP65" s="34">
        <f>AG65+AH65+AI65+AJ65</f>
        <v>41.05</v>
      </c>
      <c r="AQ65" s="33">
        <f>AK65/2</f>
        <v>1</v>
      </c>
      <c r="AR65" s="26">
        <f>(AL65*3)+(AM65*5)+(AN65*5)+(AO65*20)</f>
        <v>0</v>
      </c>
      <c r="AS65" s="94">
        <f>AP65+AQ65+AR65</f>
        <v>42.05</v>
      </c>
      <c r="AT65" s="135">
        <v>42.32</v>
      </c>
      <c r="AU65" s="38"/>
      <c r="AV65" s="38"/>
      <c r="AW65" s="39">
        <v>0</v>
      </c>
      <c r="AX65" s="39">
        <v>0</v>
      </c>
      <c r="AY65" s="39">
        <v>0</v>
      </c>
      <c r="AZ65" s="39">
        <v>0</v>
      </c>
      <c r="BA65" s="40">
        <v>0</v>
      </c>
      <c r="BB65" s="34">
        <f>AT65+AU65+AV65</f>
        <v>42.32</v>
      </c>
      <c r="BC65" s="33">
        <f>AW65/2</f>
        <v>0</v>
      </c>
      <c r="BD65" s="26">
        <f>(AX65*3)+(AY65*5)+(AZ65*5)+(BA65*20)</f>
        <v>0</v>
      </c>
      <c r="BE65" s="94">
        <f>BB65+BC65+BD65</f>
        <v>42.32</v>
      </c>
      <c r="BF65" s="92"/>
      <c r="BG65" s="85"/>
      <c r="BH65" s="39"/>
      <c r="BI65" s="39"/>
      <c r="BJ65" s="39"/>
      <c r="BK65" s="39"/>
      <c r="BL65" s="40"/>
      <c r="BM65" s="63">
        <f>BF65+BG65</f>
        <v>0</v>
      </c>
      <c r="BN65" s="53">
        <f>BH65/2</f>
        <v>0</v>
      </c>
      <c r="BO65" s="52">
        <f>(BI65*3)+(BJ65*5)+(BK65*5)+(BL65*20)</f>
        <v>0</v>
      </c>
      <c r="BP65" s="51">
        <f>BM65+BN65+BO65</f>
        <v>0</v>
      </c>
      <c r="BQ65" s="42">
        <v>71.56</v>
      </c>
      <c r="BR65" s="38"/>
      <c r="BS65" s="38"/>
      <c r="BT65" s="39">
        <v>3</v>
      </c>
      <c r="BU65" s="39">
        <v>0</v>
      </c>
      <c r="BV65" s="39">
        <v>0</v>
      </c>
      <c r="BW65" s="39">
        <v>0</v>
      </c>
      <c r="BX65" s="40">
        <v>0</v>
      </c>
      <c r="BY65" s="34">
        <f>BQ65+BR65+BS65</f>
        <v>71.56</v>
      </c>
      <c r="BZ65" s="33">
        <f>BT65/2</f>
        <v>1.5</v>
      </c>
      <c r="CA65" s="26">
        <f>(BU65*3)+(BV65*5)+(BW65*5)+(BX65*20)</f>
        <v>0</v>
      </c>
      <c r="CB65" s="46">
        <f>BY65+BZ65+CA65</f>
        <v>73.06</v>
      </c>
      <c r="CC65" s="1"/>
      <c r="CD65" s="1"/>
      <c r="CE65" s="2"/>
      <c r="CF65" s="2"/>
      <c r="CG65" s="2"/>
      <c r="CH65" s="2"/>
      <c r="CI65" s="2"/>
      <c r="CJ65" s="7">
        <f>CC65+CD65</f>
        <v>0</v>
      </c>
      <c r="CK65" s="14">
        <f>CE65/2</f>
        <v>0</v>
      </c>
      <c r="CL65" s="6">
        <f>(CF65*3)+(CG65*5)+(CH65*5)+(CI65*20)</f>
        <v>0</v>
      </c>
      <c r="CM65" s="15">
        <f>CJ65+CK65+CL65</f>
        <v>0</v>
      </c>
      <c r="CN65" s="16"/>
      <c r="CO65" s="1"/>
      <c r="CP65" s="2"/>
      <c r="CQ65" s="2"/>
      <c r="CR65" s="2"/>
      <c r="CS65" s="2"/>
      <c r="CT65" s="2"/>
      <c r="CU65" s="7">
        <f>CN65+CO65</f>
        <v>0</v>
      </c>
      <c r="CV65" s="14">
        <f>CP65/2</f>
        <v>0</v>
      </c>
      <c r="CW65" s="6">
        <f>(CQ65*3)+(CR65*5)+(CS65*5)+(CT65*20)</f>
        <v>0</v>
      </c>
      <c r="CX65" s="15">
        <f>CU65+CV65+CW65</f>
        <v>0</v>
      </c>
      <c r="CY65" s="16"/>
      <c r="CZ65" s="1"/>
      <c r="DA65" s="2"/>
      <c r="DB65" s="2"/>
      <c r="DC65" s="2"/>
      <c r="DD65" s="2"/>
      <c r="DE65" s="2"/>
      <c r="DF65" s="7">
        <f>CY65+CZ65</f>
        <v>0</v>
      </c>
      <c r="DG65" s="14">
        <f>DA65/2</f>
        <v>0</v>
      </c>
      <c r="DH65" s="6">
        <f>(DB65*3)+(DC65*5)+(DD65*5)+(DE65*20)</f>
        <v>0</v>
      </c>
      <c r="DI65" s="15">
        <f>DF65+DG65+DH65</f>
        <v>0</v>
      </c>
      <c r="DJ65" s="16"/>
      <c r="DK65" s="1"/>
      <c r="DL65" s="2"/>
      <c r="DM65" s="2"/>
      <c r="DN65" s="2"/>
      <c r="DO65" s="2"/>
      <c r="DP65" s="2"/>
      <c r="DQ65" s="7">
        <f>DJ65+DK65</f>
        <v>0</v>
      </c>
      <c r="DR65" s="14">
        <f>DL65/2</f>
        <v>0</v>
      </c>
      <c r="DS65" s="6">
        <f>(DM65*3)+(DN65*5)+(DO65*5)+(DP65*20)</f>
        <v>0</v>
      </c>
      <c r="DT65" s="15">
        <f>DQ65+DR65+DS65</f>
        <v>0</v>
      </c>
      <c r="DU65" s="16"/>
      <c r="DV65" s="1"/>
      <c r="DW65" s="2"/>
      <c r="DX65" s="2"/>
      <c r="DY65" s="2"/>
      <c r="DZ65" s="2"/>
      <c r="EA65" s="2"/>
      <c r="EB65" s="7">
        <f>DU65+DV65</f>
        <v>0</v>
      </c>
      <c r="EC65" s="14">
        <f>DW65/2</f>
        <v>0</v>
      </c>
      <c r="ED65" s="6">
        <f>(DX65*3)+(DY65*5)+(DZ65*5)+(EA65*20)</f>
        <v>0</v>
      </c>
      <c r="EE65" s="15">
        <f>EB65+EC65+ED65</f>
        <v>0</v>
      </c>
      <c r="EF65" s="16"/>
      <c r="EG65" s="1"/>
      <c r="EH65" s="2"/>
      <c r="EI65" s="2"/>
      <c r="EJ65" s="2"/>
      <c r="EK65" s="2"/>
      <c r="EL65" s="2"/>
      <c r="EM65" s="7">
        <f>EF65+EG65</f>
        <v>0</v>
      </c>
      <c r="EN65" s="14">
        <f>EH65/2</f>
        <v>0</v>
      </c>
      <c r="EO65" s="6">
        <f>(EI65*3)+(EJ65*5)+(EK65*5)+(EL65*20)</f>
        <v>0</v>
      </c>
      <c r="EP65" s="15">
        <f>EM65+EN65+EO65</f>
        <v>0</v>
      </c>
      <c r="EQ65" s="16"/>
      <c r="ER65" s="1"/>
      <c r="ES65" s="2"/>
      <c r="ET65" s="2"/>
      <c r="EU65" s="2"/>
      <c r="EV65" s="2"/>
      <c r="EW65" s="2"/>
      <c r="EX65" s="7">
        <f>EQ65+ER65</f>
        <v>0</v>
      </c>
      <c r="EY65" s="14">
        <f>ES65/2</f>
        <v>0</v>
      </c>
      <c r="EZ65" s="6">
        <f>(ET65*3)+(EU65*5)+(EV65*5)+(EW65*20)</f>
        <v>0</v>
      </c>
      <c r="FA65" s="15">
        <f>EX65+EY65+EZ65</f>
        <v>0</v>
      </c>
      <c r="FB65" s="16"/>
      <c r="FC65" s="1"/>
      <c r="FD65" s="2"/>
      <c r="FE65" s="2"/>
      <c r="FF65" s="2"/>
      <c r="FG65" s="2"/>
      <c r="FH65" s="2"/>
      <c r="FI65" s="7">
        <f>FB65+FC65</f>
        <v>0</v>
      </c>
      <c r="FJ65" s="14">
        <f>FD65/2</f>
        <v>0</v>
      </c>
      <c r="FK65" s="6">
        <f>(FE65*3)+(FF65*5)+(FG65*5)+(FH65*20)</f>
        <v>0</v>
      </c>
      <c r="FL65" s="15">
        <f>FI65+FJ65+FK65</f>
        <v>0</v>
      </c>
      <c r="FM65" s="16"/>
      <c r="FN65" s="1"/>
      <c r="FO65" s="2"/>
      <c r="FP65" s="2"/>
      <c r="FQ65" s="2"/>
      <c r="FR65" s="2"/>
      <c r="FS65" s="2"/>
      <c r="FT65" s="7">
        <f>FM65+FN65</f>
        <v>0</v>
      </c>
      <c r="FU65" s="14">
        <f>FO65/2</f>
        <v>0</v>
      </c>
      <c r="FV65" s="6">
        <f>(FP65*3)+(FQ65*5)+(FR65*5)+(FS65*20)</f>
        <v>0</v>
      </c>
      <c r="FW65" s="15">
        <f>FT65+FU65+FV65</f>
        <v>0</v>
      </c>
      <c r="FX65" s="16"/>
      <c r="FY65" s="1"/>
      <c r="FZ65" s="2"/>
      <c r="GA65" s="2"/>
      <c r="GB65" s="2"/>
      <c r="GC65" s="2"/>
      <c r="GD65" s="2"/>
      <c r="GE65" s="7">
        <f>FX65+FY65</f>
        <v>0</v>
      </c>
      <c r="GF65" s="14">
        <f>FZ65/2</f>
        <v>0</v>
      </c>
      <c r="GG65" s="6">
        <f>(GA65*3)+(GB65*5)+(GC65*5)+(GD65*20)</f>
        <v>0</v>
      </c>
      <c r="GH65" s="15">
        <f>GE65+GF65+GG65</f>
        <v>0</v>
      </c>
      <c r="GI65" s="16"/>
      <c r="GJ65" s="1"/>
      <c r="GK65" s="2"/>
      <c r="GL65" s="2"/>
      <c r="GM65" s="2"/>
      <c r="GN65" s="2"/>
      <c r="GO65" s="2"/>
      <c r="GP65" s="7">
        <f>GI65+GJ65</f>
        <v>0</v>
      </c>
      <c r="GQ65" s="14">
        <f>GK65/2</f>
        <v>0</v>
      </c>
      <c r="GR65" s="6">
        <f>(GL65*3)+(GM65*5)+(GN65*5)+(GO65*20)</f>
        <v>0</v>
      </c>
      <c r="GS65" s="15">
        <f>GP65+GQ65+GR65</f>
        <v>0</v>
      </c>
      <c r="GT65" s="16"/>
      <c r="GU65" s="1"/>
      <c r="GV65" s="2"/>
      <c r="GW65" s="2"/>
      <c r="GX65" s="2"/>
      <c r="GY65" s="2"/>
      <c r="GZ65" s="2"/>
      <c r="HA65" s="7">
        <f>GT65+GU65</f>
        <v>0</v>
      </c>
      <c r="HB65" s="14">
        <f>GV65/2</f>
        <v>0</v>
      </c>
      <c r="HC65" s="6">
        <f>(GW65*3)+(GX65*5)+(GY65*5)+(GZ65*20)</f>
        <v>0</v>
      </c>
      <c r="HD65" s="15">
        <f>HA65+HB65+HC65</f>
        <v>0</v>
      </c>
      <c r="HE65" s="16"/>
      <c r="HF65" s="1"/>
      <c r="HG65" s="2"/>
      <c r="HH65" s="2"/>
      <c r="HI65" s="2"/>
      <c r="HJ65" s="2"/>
      <c r="HK65" s="2"/>
      <c r="HL65" s="7">
        <f>HE65+HF65</f>
        <v>0</v>
      </c>
      <c r="HM65" s="14">
        <f>HG65/2</f>
        <v>0</v>
      </c>
      <c r="HN65" s="6">
        <f>(HH65*3)+(HI65*5)+(HJ65*5)+(HK65*20)</f>
        <v>0</v>
      </c>
      <c r="HO65" s="15">
        <f>HL65+HM65+HN65</f>
        <v>0</v>
      </c>
      <c r="HP65" s="16"/>
      <c r="HQ65" s="1"/>
      <c r="HR65" s="2"/>
      <c r="HS65" s="2"/>
      <c r="HT65" s="2"/>
      <c r="HU65" s="2"/>
      <c r="HV65" s="2"/>
      <c r="HW65" s="7">
        <f>HP65+HQ65</f>
        <v>0</v>
      </c>
      <c r="HX65" s="14">
        <f>HR65/2</f>
        <v>0</v>
      </c>
      <c r="HY65" s="6">
        <f>(HS65*3)+(HT65*5)+(HU65*5)+(HV65*20)</f>
        <v>0</v>
      </c>
      <c r="HZ65" s="15">
        <f>HW65+HX65+HY65</f>
        <v>0</v>
      </c>
      <c r="IA65" s="16"/>
      <c r="IB65" s="1"/>
      <c r="IC65" s="2"/>
      <c r="ID65" s="2"/>
      <c r="IE65" s="2"/>
      <c r="IF65" s="2"/>
      <c r="IG65" s="2"/>
      <c r="IH65" s="7">
        <f>IA65+IB65</f>
        <v>0</v>
      </c>
      <c r="II65" s="14">
        <f>IC65/2</f>
        <v>0</v>
      </c>
      <c r="IJ65" s="6">
        <f>(ID65*3)+(IE65*5)+(IF65*5)+(IG65*20)</f>
        <v>0</v>
      </c>
      <c r="IK65" s="58">
        <f>IH65+II65+IJ65</f>
        <v>0</v>
      </c>
      <c r="IL65" s="59"/>
    </row>
    <row r="66" spans="1:246" ht="12.75">
      <c r="A66" s="31">
        <v>19</v>
      </c>
      <c r="B66" s="29" t="s">
        <v>106</v>
      </c>
      <c r="C66" s="29"/>
      <c r="D66" s="30"/>
      <c r="E66" s="30" t="s">
        <v>126</v>
      </c>
      <c r="F66" s="30" t="s">
        <v>17</v>
      </c>
      <c r="G66" s="90" t="s">
        <v>24</v>
      </c>
      <c r="H66" s="28">
        <f>IF(AND(OR($H$2="Y",$I$2="Y"),J66&lt;5,K66&lt;5),IF(AND(J66=J65,K66=K65),H65+1,1),"")</f>
      </c>
      <c r="I66" s="24" t="e">
        <f>IF(AND($I$2="Y",K66&gt;0,OR(AND(H66=1,H79=10),AND(H66=2,H81=20),AND(H66=3,H90=30),AND(H66=4,H96=40),AND(H66=5,H105=50),AND(H66=6,#REF!=60),AND(H66=7,H115=70),AND(H66=8,#REF!=80),AND(H66=9,H124=90),AND(H66=10,H137=100))),VLOOKUP(K66-1,SortLookup!$A$13:$B$16,2,FALSE),"")</f>
        <v>#REF!</v>
      </c>
      <c r="J66" s="45">
        <f>IF(ISNA(VLOOKUP(F66,SortLookup!$A$1:$B$5,2,FALSE))," ",VLOOKUP(F66,SortLookup!$A$1:$B$5,2,FALSE))</f>
        <v>0</v>
      </c>
      <c r="K66" s="25">
        <f>IF(ISNA(VLOOKUP(G66,SortLookup!$A$7:$B$11,2,FALSE))," ",VLOOKUP(G66,SortLookup!$A$7:$B$11,2,FALSE))</f>
        <v>3</v>
      </c>
      <c r="L66" s="123">
        <f>M66+N66+O66</f>
        <v>192.01</v>
      </c>
      <c r="M66" s="125">
        <f>AC66+AP66+BB66+BM66+BY66+CJ66+CU66+DF66+DQ66+EB66+EM66+EX66+FI66+FT66+GE66+GP66+HA66+HL66+HW66+IH66</f>
        <v>182.51</v>
      </c>
      <c r="N66" s="52">
        <f>AE66+AR66+BD66+BO66+CA66+CL66+CW66+DH66+DS66+ED66+EO66+EZ66+FK66+FV66+GG66+GR66+HC66+HN66+HY66+IJ66</f>
        <v>0</v>
      </c>
      <c r="O66" s="53">
        <f>P66/2</f>
        <v>9.5</v>
      </c>
      <c r="P66" s="126">
        <f>X66+AK66+AW66+BH66+BT66+CE66+CP66+DA66+DL66+DW66+EH66+ES66+FD66+FO66+FZ66+GK66+GV66+HG66+HR66+IC66</f>
        <v>19</v>
      </c>
      <c r="Q66" s="135">
        <v>4.61</v>
      </c>
      <c r="R66" s="38">
        <v>4.68</v>
      </c>
      <c r="S66" s="38">
        <v>9.08</v>
      </c>
      <c r="T66" s="38">
        <v>9</v>
      </c>
      <c r="U66" s="38"/>
      <c r="V66" s="38"/>
      <c r="W66" s="38"/>
      <c r="X66" s="39">
        <v>14</v>
      </c>
      <c r="Y66" s="39">
        <v>0</v>
      </c>
      <c r="Z66" s="39">
        <v>0</v>
      </c>
      <c r="AA66" s="39">
        <v>0</v>
      </c>
      <c r="AB66" s="40">
        <v>0</v>
      </c>
      <c r="AC66" s="34">
        <f>Q66+R66+S66+T66+U66+V66+W66</f>
        <v>27.37</v>
      </c>
      <c r="AD66" s="33">
        <f>X66/2</f>
        <v>7</v>
      </c>
      <c r="AE66" s="26">
        <f>(Y66*3)+(Z66*5)+(AA66*5)+(AB66*20)</f>
        <v>0</v>
      </c>
      <c r="AF66" s="94">
        <f>AC66+AD66+AE66</f>
        <v>34.37</v>
      </c>
      <c r="AG66" s="135">
        <v>42.04</v>
      </c>
      <c r="AH66" s="38"/>
      <c r="AI66" s="38"/>
      <c r="AJ66" s="38"/>
      <c r="AK66" s="39">
        <v>0</v>
      </c>
      <c r="AL66" s="39">
        <v>0</v>
      </c>
      <c r="AM66" s="39">
        <v>0</v>
      </c>
      <c r="AN66" s="39">
        <v>0</v>
      </c>
      <c r="AO66" s="40">
        <v>0</v>
      </c>
      <c r="AP66" s="34">
        <f>AG66+AH66+AI66+AJ66</f>
        <v>42.04</v>
      </c>
      <c r="AQ66" s="33">
        <f>AK66/2</f>
        <v>0</v>
      </c>
      <c r="AR66" s="26">
        <f>(AL66*3)+(AM66*5)+(AN66*5)+(AO66*20)</f>
        <v>0</v>
      </c>
      <c r="AS66" s="94">
        <f>AP66+AQ66+AR66</f>
        <v>42.04</v>
      </c>
      <c r="AT66" s="135">
        <v>45.45</v>
      </c>
      <c r="AU66" s="38"/>
      <c r="AV66" s="38"/>
      <c r="AW66" s="39">
        <v>0</v>
      </c>
      <c r="AX66" s="39">
        <v>0</v>
      </c>
      <c r="AY66" s="39">
        <v>0</v>
      </c>
      <c r="AZ66" s="39">
        <v>0</v>
      </c>
      <c r="BA66" s="40">
        <v>0</v>
      </c>
      <c r="BB66" s="34">
        <f>AT66+AU66+AV66</f>
        <v>45.45</v>
      </c>
      <c r="BC66" s="33">
        <f>AW66/2</f>
        <v>0</v>
      </c>
      <c r="BD66" s="26">
        <f>(AX66*3)+(AY66*5)+(AZ66*5)+(BA66*20)</f>
        <v>0</v>
      </c>
      <c r="BE66" s="94">
        <f>BB66+BC66+BD66</f>
        <v>45.45</v>
      </c>
      <c r="BF66" s="92"/>
      <c r="BG66" s="85"/>
      <c r="BH66" s="39"/>
      <c r="BI66" s="39"/>
      <c r="BJ66" s="39"/>
      <c r="BK66" s="39"/>
      <c r="BL66" s="40"/>
      <c r="BM66" s="63">
        <f>BF66+BG66</f>
        <v>0</v>
      </c>
      <c r="BN66" s="53">
        <f>BH66/2</f>
        <v>0</v>
      </c>
      <c r="BO66" s="52">
        <f>(BI66*3)+(BJ66*5)+(BK66*5)+(BL66*20)</f>
        <v>0</v>
      </c>
      <c r="BP66" s="51">
        <f>BM66+BN66+BO66</f>
        <v>0</v>
      </c>
      <c r="BQ66" s="42">
        <v>67.65</v>
      </c>
      <c r="BR66" s="38"/>
      <c r="BS66" s="38"/>
      <c r="BT66" s="39">
        <v>5</v>
      </c>
      <c r="BU66" s="39">
        <v>0</v>
      </c>
      <c r="BV66" s="39">
        <v>0</v>
      </c>
      <c r="BW66" s="39">
        <v>0</v>
      </c>
      <c r="BX66" s="40">
        <v>0</v>
      </c>
      <c r="BY66" s="34">
        <f>BQ66+BR66+BS66</f>
        <v>67.65</v>
      </c>
      <c r="BZ66" s="33">
        <f>BT66/2</f>
        <v>2.5</v>
      </c>
      <c r="CA66" s="26">
        <f>(BU66*3)+(BV66*5)+(BW66*5)+(BX66*20)</f>
        <v>0</v>
      </c>
      <c r="CB66" s="46">
        <f>BY66+BZ66+CA66</f>
        <v>70.15</v>
      </c>
      <c r="CC66" s="1"/>
      <c r="CD66" s="1"/>
      <c r="CE66" s="2"/>
      <c r="CF66" s="2"/>
      <c r="CG66" s="2"/>
      <c r="CH66" s="2"/>
      <c r="CI66" s="2"/>
      <c r="CJ66" s="7">
        <f>CC66+CD66</f>
        <v>0</v>
      </c>
      <c r="CK66" s="14">
        <f>CE66/2</f>
        <v>0</v>
      </c>
      <c r="CL66" s="6">
        <f>(CF66*3)+(CG66*5)+(CH66*5)+(CI66*20)</f>
        <v>0</v>
      </c>
      <c r="CM66" s="15">
        <f>CJ66+CK66+CL66</f>
        <v>0</v>
      </c>
      <c r="CN66" s="16"/>
      <c r="CO66" s="1"/>
      <c r="CP66" s="2"/>
      <c r="CQ66" s="2"/>
      <c r="CR66" s="2"/>
      <c r="CS66" s="2"/>
      <c r="CT66" s="2"/>
      <c r="CU66" s="7">
        <f>CN66+CO66</f>
        <v>0</v>
      </c>
      <c r="CV66" s="14">
        <f>CP66/2</f>
        <v>0</v>
      </c>
      <c r="CW66" s="6">
        <f>(CQ66*3)+(CR66*5)+(CS66*5)+(CT66*20)</f>
        <v>0</v>
      </c>
      <c r="CX66" s="15">
        <f>CU66+CV66+CW66</f>
        <v>0</v>
      </c>
      <c r="CY66" s="16"/>
      <c r="CZ66" s="1"/>
      <c r="DA66" s="2"/>
      <c r="DB66" s="2"/>
      <c r="DC66" s="2"/>
      <c r="DD66" s="2"/>
      <c r="DE66" s="2"/>
      <c r="DF66" s="7">
        <f>CY66+CZ66</f>
        <v>0</v>
      </c>
      <c r="DG66" s="14">
        <f>DA66/2</f>
        <v>0</v>
      </c>
      <c r="DH66" s="6">
        <f>(DB66*3)+(DC66*5)+(DD66*5)+(DE66*20)</f>
        <v>0</v>
      </c>
      <c r="DI66" s="15">
        <f>DF66+DG66+DH66</f>
        <v>0</v>
      </c>
      <c r="DJ66" s="16"/>
      <c r="DK66" s="1"/>
      <c r="DL66" s="2"/>
      <c r="DM66" s="2"/>
      <c r="DN66" s="2"/>
      <c r="DO66" s="2"/>
      <c r="DP66" s="2"/>
      <c r="DQ66" s="7">
        <f>DJ66+DK66</f>
        <v>0</v>
      </c>
      <c r="DR66" s="14">
        <f>DL66/2</f>
        <v>0</v>
      </c>
      <c r="DS66" s="6">
        <f>(DM66*3)+(DN66*5)+(DO66*5)+(DP66*20)</f>
        <v>0</v>
      </c>
      <c r="DT66" s="15">
        <f>DQ66+DR66+DS66</f>
        <v>0</v>
      </c>
      <c r="DU66" s="16"/>
      <c r="DV66" s="1"/>
      <c r="DW66" s="2"/>
      <c r="DX66" s="2"/>
      <c r="DY66" s="2"/>
      <c r="DZ66" s="2"/>
      <c r="EA66" s="2"/>
      <c r="EB66" s="7">
        <f>DU66+DV66</f>
        <v>0</v>
      </c>
      <c r="EC66" s="14">
        <f>DW66/2</f>
        <v>0</v>
      </c>
      <c r="ED66" s="6">
        <f>(DX66*3)+(DY66*5)+(DZ66*5)+(EA66*20)</f>
        <v>0</v>
      </c>
      <c r="EE66" s="15">
        <f>EB66+EC66+ED66</f>
        <v>0</v>
      </c>
      <c r="EF66" s="16"/>
      <c r="EG66" s="1"/>
      <c r="EH66" s="2"/>
      <c r="EI66" s="2"/>
      <c r="EJ66" s="2"/>
      <c r="EK66" s="2"/>
      <c r="EL66" s="2"/>
      <c r="EM66" s="7">
        <f>EF66+EG66</f>
        <v>0</v>
      </c>
      <c r="EN66" s="14">
        <f>EH66/2</f>
        <v>0</v>
      </c>
      <c r="EO66" s="6">
        <f>(EI66*3)+(EJ66*5)+(EK66*5)+(EL66*20)</f>
        <v>0</v>
      </c>
      <c r="EP66" s="15">
        <f>EM66+EN66+EO66</f>
        <v>0</v>
      </c>
      <c r="EQ66" s="16"/>
      <c r="ER66" s="1"/>
      <c r="ES66" s="2"/>
      <c r="ET66" s="2"/>
      <c r="EU66" s="2"/>
      <c r="EV66" s="2"/>
      <c r="EW66" s="2"/>
      <c r="EX66" s="7">
        <f>EQ66+ER66</f>
        <v>0</v>
      </c>
      <c r="EY66" s="14">
        <f>ES66/2</f>
        <v>0</v>
      </c>
      <c r="EZ66" s="6">
        <f>(ET66*3)+(EU66*5)+(EV66*5)+(EW66*20)</f>
        <v>0</v>
      </c>
      <c r="FA66" s="15">
        <f>EX66+EY66+EZ66</f>
        <v>0</v>
      </c>
      <c r="FB66" s="16"/>
      <c r="FC66" s="1"/>
      <c r="FD66" s="2"/>
      <c r="FE66" s="2"/>
      <c r="FF66" s="2"/>
      <c r="FG66" s="2"/>
      <c r="FH66" s="2"/>
      <c r="FI66" s="7">
        <f>FB66+FC66</f>
        <v>0</v>
      </c>
      <c r="FJ66" s="14">
        <f>FD66/2</f>
        <v>0</v>
      </c>
      <c r="FK66" s="6">
        <f>(FE66*3)+(FF66*5)+(FG66*5)+(FH66*20)</f>
        <v>0</v>
      </c>
      <c r="FL66" s="15">
        <f>FI66+FJ66+FK66</f>
        <v>0</v>
      </c>
      <c r="FM66" s="16"/>
      <c r="FN66" s="1"/>
      <c r="FO66" s="2"/>
      <c r="FP66" s="2"/>
      <c r="FQ66" s="2"/>
      <c r="FR66" s="2"/>
      <c r="FS66" s="2"/>
      <c r="FT66" s="7">
        <f>FM66+FN66</f>
        <v>0</v>
      </c>
      <c r="FU66" s="14">
        <f>FO66/2</f>
        <v>0</v>
      </c>
      <c r="FV66" s="6">
        <f>(FP66*3)+(FQ66*5)+(FR66*5)+(FS66*20)</f>
        <v>0</v>
      </c>
      <c r="FW66" s="15">
        <f>FT66+FU66+FV66</f>
        <v>0</v>
      </c>
      <c r="FX66" s="16"/>
      <c r="FY66" s="1"/>
      <c r="FZ66" s="2"/>
      <c r="GA66" s="2"/>
      <c r="GB66" s="2"/>
      <c r="GC66" s="2"/>
      <c r="GD66" s="2"/>
      <c r="GE66" s="7">
        <f>FX66+FY66</f>
        <v>0</v>
      </c>
      <c r="GF66" s="14">
        <f>FZ66/2</f>
        <v>0</v>
      </c>
      <c r="GG66" s="6">
        <f>(GA66*3)+(GB66*5)+(GC66*5)+(GD66*20)</f>
        <v>0</v>
      </c>
      <c r="GH66" s="15">
        <f>GE66+GF66+GG66</f>
        <v>0</v>
      </c>
      <c r="GI66" s="16"/>
      <c r="GJ66" s="1"/>
      <c r="GK66" s="2"/>
      <c r="GL66" s="2"/>
      <c r="GM66" s="2"/>
      <c r="GN66" s="2"/>
      <c r="GO66" s="2"/>
      <c r="GP66" s="7">
        <f>GI66+GJ66</f>
        <v>0</v>
      </c>
      <c r="GQ66" s="14">
        <f>GK66/2</f>
        <v>0</v>
      </c>
      <c r="GR66" s="6">
        <f>(GL66*3)+(GM66*5)+(GN66*5)+(GO66*20)</f>
        <v>0</v>
      </c>
      <c r="GS66" s="15">
        <f>GP66+GQ66+GR66</f>
        <v>0</v>
      </c>
      <c r="GT66" s="16"/>
      <c r="GU66" s="1"/>
      <c r="GV66" s="2"/>
      <c r="GW66" s="2"/>
      <c r="GX66" s="2"/>
      <c r="GY66" s="2"/>
      <c r="GZ66" s="2"/>
      <c r="HA66" s="7">
        <f>GT66+GU66</f>
        <v>0</v>
      </c>
      <c r="HB66" s="14">
        <f>GV66/2</f>
        <v>0</v>
      </c>
      <c r="HC66" s="6">
        <f>(GW66*3)+(GX66*5)+(GY66*5)+(GZ66*20)</f>
        <v>0</v>
      </c>
      <c r="HD66" s="15">
        <f>HA66+HB66+HC66</f>
        <v>0</v>
      </c>
      <c r="HE66" s="16"/>
      <c r="HF66" s="1"/>
      <c r="HG66" s="2"/>
      <c r="HH66" s="2"/>
      <c r="HI66" s="2"/>
      <c r="HJ66" s="2"/>
      <c r="HK66" s="2"/>
      <c r="HL66" s="7">
        <f>HE66+HF66</f>
        <v>0</v>
      </c>
      <c r="HM66" s="14">
        <f>HG66/2</f>
        <v>0</v>
      </c>
      <c r="HN66" s="6">
        <f>(HH66*3)+(HI66*5)+(HJ66*5)+(HK66*20)</f>
        <v>0</v>
      </c>
      <c r="HO66" s="15">
        <f>HL66+HM66+HN66</f>
        <v>0</v>
      </c>
      <c r="HP66" s="16"/>
      <c r="HQ66" s="1"/>
      <c r="HR66" s="2"/>
      <c r="HS66" s="2"/>
      <c r="HT66" s="2"/>
      <c r="HU66" s="2"/>
      <c r="HV66" s="2"/>
      <c r="HW66" s="7">
        <f>HP66+HQ66</f>
        <v>0</v>
      </c>
      <c r="HX66" s="14">
        <f>HR66/2</f>
        <v>0</v>
      </c>
      <c r="HY66" s="6">
        <f>(HS66*3)+(HT66*5)+(HU66*5)+(HV66*20)</f>
        <v>0</v>
      </c>
      <c r="HZ66" s="15">
        <f>HW66+HX66+HY66</f>
        <v>0</v>
      </c>
      <c r="IA66" s="16"/>
      <c r="IB66" s="1"/>
      <c r="IC66" s="2"/>
      <c r="ID66" s="2"/>
      <c r="IE66" s="2"/>
      <c r="IF66" s="2"/>
      <c r="IG66" s="2"/>
      <c r="IH66" s="7">
        <f>IA66+IB66</f>
        <v>0</v>
      </c>
      <c r="II66" s="14">
        <f>IC66/2</f>
        <v>0</v>
      </c>
      <c r="IJ66" s="6">
        <f>(ID66*3)+(IE66*5)+(IF66*5)+(IG66*20)</f>
        <v>0</v>
      </c>
      <c r="IK66" s="58">
        <f>IH66+II66+IJ66</f>
        <v>0</v>
      </c>
      <c r="IL66" s="59"/>
    </row>
    <row r="67" spans="1:246" ht="12.75">
      <c r="A67" s="31">
        <v>20</v>
      </c>
      <c r="B67" s="29" t="s">
        <v>101</v>
      </c>
      <c r="C67" s="29"/>
      <c r="D67" s="30"/>
      <c r="E67" s="30"/>
      <c r="F67" s="30" t="s">
        <v>17</v>
      </c>
      <c r="G67" s="90" t="s">
        <v>89</v>
      </c>
      <c r="H67" s="28">
        <f>IF(AND(OR($H$2="Y",$I$2="Y"),J67&lt;5,K67&lt;5),IF(AND(J67=J66,K67=K66),H66+1,1),"")</f>
      </c>
      <c r="I67" s="24" t="e">
        <f>IF(AND($I$2="Y",K67&gt;0,OR(AND(H67=1,H74=10),AND(H67=2,H81=20),AND(H67=3,H84=30),AND(H67=4,H95=40),AND(H67=5,H103=50),AND(H67=6,#REF!=60),AND(H67=7,H112=70),AND(H67=8,H125=80),AND(H67=9,H134=90),AND(H67=10,H143=100))),VLOOKUP(K67-1,SortLookup!$A$13:$B$16,2,FALSE),"")</f>
        <v>#REF!</v>
      </c>
      <c r="J67" s="45">
        <f>IF(ISNA(VLOOKUP(F67,SortLookup!$A$1:$B$5,2,FALSE))," ",VLOOKUP(F67,SortLookup!$A$1:$B$5,2,FALSE))</f>
        <v>0</v>
      </c>
      <c r="K67" s="25" t="str">
        <f>IF(ISNA(VLOOKUP(G67,SortLookup!$A$7:$B$11,2,FALSE))," ",VLOOKUP(G67,SortLookup!$A$7:$B$11,2,FALSE))</f>
        <v> </v>
      </c>
      <c r="L67" s="123">
        <f>M67+N67+O67</f>
        <v>200.04</v>
      </c>
      <c r="M67" s="125">
        <f>AC67+AP67+BB67+BM67+BY67+CJ67+CU67+DF67+DQ67+EB67+EM67+EX67+FI67+FT67+GE67+GP67+HA67+HL67+HW67+IH67</f>
        <v>179.54</v>
      </c>
      <c r="N67" s="52">
        <f>AE67+AR67+BD67+BO67+CA67+CL67+CW67+DH67+DS67+ED67+EO67+EZ67+FK67+FV67+GG67+GR67+HC67+HN67+HY67+IJ67</f>
        <v>5</v>
      </c>
      <c r="O67" s="53">
        <f>P67/2</f>
        <v>15.5</v>
      </c>
      <c r="P67" s="126">
        <f>X67+AK67+AW67+BH67+BT67+CE67+CP67+DA67+DL67+DW67+EH67+ES67+FD67+FO67+FZ67+GK67+GV67+HG67+HR67+IC67</f>
        <v>31</v>
      </c>
      <c r="Q67" s="135">
        <v>7.48</v>
      </c>
      <c r="R67" s="38">
        <v>4.02</v>
      </c>
      <c r="S67" s="38">
        <v>13.8</v>
      </c>
      <c r="T67" s="38">
        <v>4.63</v>
      </c>
      <c r="U67" s="38"/>
      <c r="V67" s="38"/>
      <c r="W67" s="38"/>
      <c r="X67" s="39">
        <v>13</v>
      </c>
      <c r="Y67" s="39">
        <v>0</v>
      </c>
      <c r="Z67" s="39">
        <v>0</v>
      </c>
      <c r="AA67" s="39">
        <v>0</v>
      </c>
      <c r="AB67" s="40">
        <v>0</v>
      </c>
      <c r="AC67" s="34">
        <f>Q67+R67+S67+T67+U67+V67+W67</f>
        <v>29.93</v>
      </c>
      <c r="AD67" s="33">
        <f>X67/2</f>
        <v>6.5</v>
      </c>
      <c r="AE67" s="26">
        <f>(Y67*3)+(Z67*5)+(AA67*5)+(AB67*20)</f>
        <v>0</v>
      </c>
      <c r="AF67" s="94">
        <f>AC67+AD67+AE67</f>
        <v>36.43</v>
      </c>
      <c r="AG67" s="135">
        <v>42.19</v>
      </c>
      <c r="AH67" s="38"/>
      <c r="AI67" s="38"/>
      <c r="AJ67" s="38"/>
      <c r="AK67" s="39">
        <v>1</v>
      </c>
      <c r="AL67" s="39">
        <v>0</v>
      </c>
      <c r="AM67" s="39">
        <v>0</v>
      </c>
      <c r="AN67" s="39">
        <v>0</v>
      </c>
      <c r="AO67" s="40">
        <v>0</v>
      </c>
      <c r="AP67" s="34">
        <f>AG67+AH67+AI67+AJ67</f>
        <v>42.19</v>
      </c>
      <c r="AQ67" s="33">
        <f>AK67/2</f>
        <v>0.5</v>
      </c>
      <c r="AR67" s="26">
        <f>(AL67*3)+(AM67*5)+(AN67*5)+(AO67*20)</f>
        <v>0</v>
      </c>
      <c r="AS67" s="94">
        <f>AP67+AQ67+AR67</f>
        <v>42.69</v>
      </c>
      <c r="AT67" s="135">
        <v>35.54</v>
      </c>
      <c r="AU67" s="38"/>
      <c r="AV67" s="38"/>
      <c r="AW67" s="39">
        <v>0</v>
      </c>
      <c r="AX67" s="39">
        <v>0</v>
      </c>
      <c r="AY67" s="39">
        <v>0</v>
      </c>
      <c r="AZ67" s="39">
        <v>0</v>
      </c>
      <c r="BA67" s="40">
        <v>0</v>
      </c>
      <c r="BB67" s="34">
        <f>AT67+AU67+AV67</f>
        <v>35.54</v>
      </c>
      <c r="BC67" s="33">
        <f>AW67/2</f>
        <v>0</v>
      </c>
      <c r="BD67" s="26">
        <f>(AX67*3)+(AY67*5)+(AZ67*5)+(BA67*20)</f>
        <v>0</v>
      </c>
      <c r="BE67" s="94">
        <f>BB67+BC67+BD67</f>
        <v>35.54</v>
      </c>
      <c r="BF67" s="92"/>
      <c r="BG67" s="85"/>
      <c r="BH67" s="39"/>
      <c r="BI67" s="39"/>
      <c r="BJ67" s="39"/>
      <c r="BK67" s="39"/>
      <c r="BL67" s="40"/>
      <c r="BM67" s="63">
        <f>BF67+BG67</f>
        <v>0</v>
      </c>
      <c r="BN67" s="53">
        <f>BH67/2</f>
        <v>0</v>
      </c>
      <c r="BO67" s="52">
        <f>(BI67*3)+(BJ67*5)+(BK67*5)+(BL67*20)</f>
        <v>0</v>
      </c>
      <c r="BP67" s="51">
        <f>BM67+BN67+BO67</f>
        <v>0</v>
      </c>
      <c r="BQ67" s="42">
        <v>71.88</v>
      </c>
      <c r="BR67" s="38"/>
      <c r="BS67" s="38"/>
      <c r="BT67" s="39">
        <v>17</v>
      </c>
      <c r="BU67" s="39">
        <v>0</v>
      </c>
      <c r="BV67" s="39">
        <v>1</v>
      </c>
      <c r="BW67" s="39">
        <v>0</v>
      </c>
      <c r="BX67" s="40">
        <v>0</v>
      </c>
      <c r="BY67" s="34">
        <f>BQ67+BR67+BS67</f>
        <v>71.88</v>
      </c>
      <c r="BZ67" s="33">
        <f>BT67/2</f>
        <v>8.5</v>
      </c>
      <c r="CA67" s="26">
        <f>(BU67*3)+(BV67*5)+(BW67*5)+(BX67*20)</f>
        <v>5</v>
      </c>
      <c r="CB67" s="46">
        <f>BY67+BZ67+CA67</f>
        <v>85.38</v>
      </c>
      <c r="CC67" s="1"/>
      <c r="CD67" s="1"/>
      <c r="CE67" s="2"/>
      <c r="CF67" s="2"/>
      <c r="CG67" s="2"/>
      <c r="CH67" s="2"/>
      <c r="CI67" s="2"/>
      <c r="CJ67" s="7">
        <f>CC67+CD67</f>
        <v>0</v>
      </c>
      <c r="CK67" s="14">
        <f>CE67/2</f>
        <v>0</v>
      </c>
      <c r="CL67" s="6">
        <f>(CF67*3)+(CG67*5)+(CH67*5)+(CI67*20)</f>
        <v>0</v>
      </c>
      <c r="CM67" s="15">
        <f>CJ67+CK67+CL67</f>
        <v>0</v>
      </c>
      <c r="CN67" s="16"/>
      <c r="CO67" s="1"/>
      <c r="CP67" s="2"/>
      <c r="CQ67" s="2"/>
      <c r="CR67" s="2"/>
      <c r="CS67" s="2"/>
      <c r="CT67" s="2"/>
      <c r="CU67" s="7">
        <f>CN67+CO67</f>
        <v>0</v>
      </c>
      <c r="CV67" s="14">
        <f>CP67/2</f>
        <v>0</v>
      </c>
      <c r="CW67" s="6">
        <f>(CQ67*3)+(CR67*5)+(CS67*5)+(CT67*20)</f>
        <v>0</v>
      </c>
      <c r="CX67" s="15">
        <f>CU67+CV67+CW67</f>
        <v>0</v>
      </c>
      <c r="CY67" s="16"/>
      <c r="CZ67" s="1"/>
      <c r="DA67" s="2"/>
      <c r="DB67" s="2"/>
      <c r="DC67" s="2"/>
      <c r="DD67" s="2"/>
      <c r="DE67" s="2"/>
      <c r="DF67" s="7">
        <f>CY67+CZ67</f>
        <v>0</v>
      </c>
      <c r="DG67" s="14">
        <f>DA67/2</f>
        <v>0</v>
      </c>
      <c r="DH67" s="6">
        <f>(DB67*3)+(DC67*5)+(DD67*5)+(DE67*20)</f>
        <v>0</v>
      </c>
      <c r="DI67" s="15">
        <f>DF67+DG67+DH67</f>
        <v>0</v>
      </c>
      <c r="DJ67" s="16"/>
      <c r="DK67" s="1"/>
      <c r="DL67" s="2"/>
      <c r="DM67" s="2"/>
      <c r="DN67" s="2"/>
      <c r="DO67" s="2"/>
      <c r="DP67" s="2"/>
      <c r="DQ67" s="7">
        <f>DJ67+DK67</f>
        <v>0</v>
      </c>
      <c r="DR67" s="14">
        <f>DL67/2</f>
        <v>0</v>
      </c>
      <c r="DS67" s="6">
        <f>(DM67*3)+(DN67*5)+(DO67*5)+(DP67*20)</f>
        <v>0</v>
      </c>
      <c r="DT67" s="15">
        <f>DQ67+DR67+DS67</f>
        <v>0</v>
      </c>
      <c r="DU67" s="16"/>
      <c r="DV67" s="1"/>
      <c r="DW67" s="2"/>
      <c r="DX67" s="2"/>
      <c r="DY67" s="2"/>
      <c r="DZ67" s="2"/>
      <c r="EA67" s="2"/>
      <c r="EB67" s="7">
        <f>DU67+DV67</f>
        <v>0</v>
      </c>
      <c r="EC67" s="14">
        <f>DW67/2</f>
        <v>0</v>
      </c>
      <c r="ED67" s="6">
        <f>(DX67*3)+(DY67*5)+(DZ67*5)+(EA67*20)</f>
        <v>0</v>
      </c>
      <c r="EE67" s="15">
        <f>EB67+EC67+ED67</f>
        <v>0</v>
      </c>
      <c r="EF67" s="16"/>
      <c r="EG67" s="1"/>
      <c r="EH67" s="2"/>
      <c r="EI67" s="2"/>
      <c r="EJ67" s="2"/>
      <c r="EK67" s="2"/>
      <c r="EL67" s="2"/>
      <c r="EM67" s="7">
        <f>EF67+EG67</f>
        <v>0</v>
      </c>
      <c r="EN67" s="14">
        <f>EH67/2</f>
        <v>0</v>
      </c>
      <c r="EO67" s="6">
        <f>(EI67*3)+(EJ67*5)+(EK67*5)+(EL67*20)</f>
        <v>0</v>
      </c>
      <c r="EP67" s="15">
        <f>EM67+EN67+EO67</f>
        <v>0</v>
      </c>
      <c r="EQ67" s="16"/>
      <c r="ER67" s="1"/>
      <c r="ES67" s="2"/>
      <c r="ET67" s="2"/>
      <c r="EU67" s="2"/>
      <c r="EV67" s="2"/>
      <c r="EW67" s="2"/>
      <c r="EX67" s="7">
        <f>EQ67+ER67</f>
        <v>0</v>
      </c>
      <c r="EY67" s="14">
        <f>ES67/2</f>
        <v>0</v>
      </c>
      <c r="EZ67" s="6">
        <f>(ET67*3)+(EU67*5)+(EV67*5)+(EW67*20)</f>
        <v>0</v>
      </c>
      <c r="FA67" s="15">
        <f>EX67+EY67+EZ67</f>
        <v>0</v>
      </c>
      <c r="FB67" s="16"/>
      <c r="FC67" s="1"/>
      <c r="FD67" s="2"/>
      <c r="FE67" s="2"/>
      <c r="FF67" s="2"/>
      <c r="FG67" s="2"/>
      <c r="FH67" s="2"/>
      <c r="FI67" s="7">
        <f>FB67+FC67</f>
        <v>0</v>
      </c>
      <c r="FJ67" s="14">
        <f>FD67/2</f>
        <v>0</v>
      </c>
      <c r="FK67" s="6">
        <f>(FE67*3)+(FF67*5)+(FG67*5)+(FH67*20)</f>
        <v>0</v>
      </c>
      <c r="FL67" s="15">
        <f>FI67+FJ67+FK67</f>
        <v>0</v>
      </c>
      <c r="FM67" s="16"/>
      <c r="FN67" s="1"/>
      <c r="FO67" s="2"/>
      <c r="FP67" s="2"/>
      <c r="FQ67" s="2"/>
      <c r="FR67" s="2"/>
      <c r="FS67" s="2"/>
      <c r="FT67" s="7">
        <f>FM67+FN67</f>
        <v>0</v>
      </c>
      <c r="FU67" s="14">
        <f>FO67/2</f>
        <v>0</v>
      </c>
      <c r="FV67" s="6">
        <f>(FP67*3)+(FQ67*5)+(FR67*5)+(FS67*20)</f>
        <v>0</v>
      </c>
      <c r="FW67" s="15">
        <f>FT67+FU67+FV67</f>
        <v>0</v>
      </c>
      <c r="FX67" s="16"/>
      <c r="FY67" s="1"/>
      <c r="FZ67" s="2"/>
      <c r="GA67" s="2"/>
      <c r="GB67" s="2"/>
      <c r="GC67" s="2"/>
      <c r="GD67" s="2"/>
      <c r="GE67" s="7">
        <f>FX67+FY67</f>
        <v>0</v>
      </c>
      <c r="GF67" s="14">
        <f>FZ67/2</f>
        <v>0</v>
      </c>
      <c r="GG67" s="6">
        <f>(GA67*3)+(GB67*5)+(GC67*5)+(GD67*20)</f>
        <v>0</v>
      </c>
      <c r="GH67" s="15">
        <f>GE67+GF67+GG67</f>
        <v>0</v>
      </c>
      <c r="GI67" s="16"/>
      <c r="GJ67" s="1"/>
      <c r="GK67" s="2"/>
      <c r="GL67" s="2"/>
      <c r="GM67" s="2"/>
      <c r="GN67" s="2"/>
      <c r="GO67" s="2"/>
      <c r="GP67" s="7">
        <f>GI67+GJ67</f>
        <v>0</v>
      </c>
      <c r="GQ67" s="14">
        <f>GK67/2</f>
        <v>0</v>
      </c>
      <c r="GR67" s="6">
        <f>(GL67*3)+(GM67*5)+(GN67*5)+(GO67*20)</f>
        <v>0</v>
      </c>
      <c r="GS67" s="15">
        <f>GP67+GQ67+GR67</f>
        <v>0</v>
      </c>
      <c r="GT67" s="16"/>
      <c r="GU67" s="1"/>
      <c r="GV67" s="2"/>
      <c r="GW67" s="2"/>
      <c r="GX67" s="2"/>
      <c r="GY67" s="2"/>
      <c r="GZ67" s="2"/>
      <c r="HA67" s="7">
        <f>GT67+GU67</f>
        <v>0</v>
      </c>
      <c r="HB67" s="14">
        <f>GV67/2</f>
        <v>0</v>
      </c>
      <c r="HC67" s="6">
        <f>(GW67*3)+(GX67*5)+(GY67*5)+(GZ67*20)</f>
        <v>0</v>
      </c>
      <c r="HD67" s="15">
        <f>HA67+HB67+HC67</f>
        <v>0</v>
      </c>
      <c r="HE67" s="16"/>
      <c r="HF67" s="1"/>
      <c r="HG67" s="2"/>
      <c r="HH67" s="2"/>
      <c r="HI67" s="2"/>
      <c r="HJ67" s="2"/>
      <c r="HK67" s="2"/>
      <c r="HL67" s="7">
        <f>HE67+HF67</f>
        <v>0</v>
      </c>
      <c r="HM67" s="14">
        <f>HG67/2</f>
        <v>0</v>
      </c>
      <c r="HN67" s="6">
        <f>(HH67*3)+(HI67*5)+(HJ67*5)+(HK67*20)</f>
        <v>0</v>
      </c>
      <c r="HO67" s="15">
        <f>HL67+HM67+HN67</f>
        <v>0</v>
      </c>
      <c r="HP67" s="16"/>
      <c r="HQ67" s="1"/>
      <c r="HR67" s="2"/>
      <c r="HS67" s="2"/>
      <c r="HT67" s="2"/>
      <c r="HU67" s="2"/>
      <c r="HV67" s="2"/>
      <c r="HW67" s="7">
        <f>HP67+HQ67</f>
        <v>0</v>
      </c>
      <c r="HX67" s="14">
        <f>HR67/2</f>
        <v>0</v>
      </c>
      <c r="HY67" s="6">
        <f>(HS67*3)+(HT67*5)+(HU67*5)+(HV67*20)</f>
        <v>0</v>
      </c>
      <c r="HZ67" s="15">
        <f>HW67+HX67+HY67</f>
        <v>0</v>
      </c>
      <c r="IA67" s="16"/>
      <c r="IB67" s="1"/>
      <c r="IC67" s="2"/>
      <c r="ID67" s="2"/>
      <c r="IE67" s="2"/>
      <c r="IF67" s="2"/>
      <c r="IG67" s="2"/>
      <c r="IH67" s="7">
        <f>IA67+IB67</f>
        <v>0</v>
      </c>
      <c r="II67" s="14">
        <f>IC67/2</f>
        <v>0</v>
      </c>
      <c r="IJ67" s="6">
        <f>(ID67*3)+(IE67*5)+(IF67*5)+(IG67*20)</f>
        <v>0</v>
      </c>
      <c r="IK67" s="58">
        <f>IH67+II67+IJ67</f>
        <v>0</v>
      </c>
      <c r="IL67" s="59"/>
    </row>
    <row r="68" spans="1:246" ht="12.75">
      <c r="A68" s="31">
        <v>21</v>
      </c>
      <c r="B68" s="84" t="s">
        <v>99</v>
      </c>
      <c r="C68" s="85"/>
      <c r="D68" s="85"/>
      <c r="E68" s="85"/>
      <c r="F68" s="86" t="s">
        <v>17</v>
      </c>
      <c r="G68" s="91" t="s">
        <v>25</v>
      </c>
      <c r="H68" s="28">
        <f>IF(AND(OR($H$2="Y",$I$2="Y"),J68&lt;5,K68&lt;5),IF(AND(J68=J66,K68=K66),H66+1,1),"")</f>
      </c>
      <c r="I68" s="24" t="e">
        <f>IF(AND($I$2="Y",K68&gt;0,OR(AND(H68=1,H79=10),AND(H68=2,H89=20),AND(H68=3,#REF!=30),AND(H68=4,H94=40),AND(H68=5,H100=50),AND(H68=6,H109=60),AND(H68=7,H118=70),AND(H68=8,#REF!=80),AND(H68=9,H127=90),AND(H68=10,H140=100))),VLOOKUP(K68-1,SortLookup!$A$13:$B$16,2,FALSE),"")</f>
        <v>#REF!</v>
      </c>
      <c r="J68" s="45">
        <f>IF(ISNA(VLOOKUP(F68,SortLookup!$A$1:$B$5,2,FALSE))," ",VLOOKUP(F68,SortLookup!$A$1:$B$5,2,FALSE))</f>
        <v>0</v>
      </c>
      <c r="K68" s="25">
        <f>IF(ISNA(VLOOKUP(G68,SortLookup!$A$7:$B$11,2,FALSE))," ",VLOOKUP(G68,SortLookup!$A$7:$B$11,2,FALSE))</f>
        <v>4</v>
      </c>
      <c r="L68" s="123">
        <f>M68+N68+O68</f>
        <v>203.86</v>
      </c>
      <c r="M68" s="125">
        <f>AC68+AP68+BB68+BM68+BY68+CJ68+CU68+DF68+DQ68+EB68+EM68+EX68+FI68+FT68+GE68+GP68+HA68+HL68+HW68+IH68</f>
        <v>183.86</v>
      </c>
      <c r="N68" s="52">
        <f>AE68+AR68+BD68+BO68+CA68+CL68+CW68+DH68+DS68+ED68+EO68+EZ68+FK68+FV68+GG68+GR68+HC68+HN68+HY68+IJ68</f>
        <v>8</v>
      </c>
      <c r="O68" s="53">
        <f>P68/2</f>
        <v>12</v>
      </c>
      <c r="P68" s="126">
        <f>X68+AK68+AW68+BH68+BT68+CE68+CP68+DA68+DL68+DW68+EH68+ES68+FD68+FO68+FZ68+GK68+GV68+HG68+HR68+IC68</f>
        <v>24</v>
      </c>
      <c r="Q68" s="136">
        <v>4.38</v>
      </c>
      <c r="R68" s="38">
        <v>4.68</v>
      </c>
      <c r="S68" s="38">
        <v>7.38</v>
      </c>
      <c r="T68" s="38">
        <v>3.92</v>
      </c>
      <c r="U68" s="38"/>
      <c r="V68" s="38"/>
      <c r="W68" s="38"/>
      <c r="X68" s="88">
        <v>21</v>
      </c>
      <c r="Y68" s="140">
        <v>0</v>
      </c>
      <c r="Z68" s="140">
        <v>0</v>
      </c>
      <c r="AA68" s="140">
        <v>0</v>
      </c>
      <c r="AB68" s="142">
        <v>0</v>
      </c>
      <c r="AC68" s="34">
        <f>Q68+R68+S68+T68+U68+V68+W68</f>
        <v>20.36</v>
      </c>
      <c r="AD68" s="33">
        <f>X68/2</f>
        <v>10.5</v>
      </c>
      <c r="AE68" s="26">
        <f>(Y68*3)+(Z68*5)+(AA68*5)+(AB68*20)</f>
        <v>0</v>
      </c>
      <c r="AF68" s="94">
        <f>AC68+AD68+AE68</f>
        <v>30.86</v>
      </c>
      <c r="AG68" s="136">
        <v>33.13</v>
      </c>
      <c r="AH68" s="38"/>
      <c r="AI68" s="38"/>
      <c r="AJ68" s="38"/>
      <c r="AK68" s="140">
        <v>0</v>
      </c>
      <c r="AL68" s="140">
        <v>0</v>
      </c>
      <c r="AM68" s="140">
        <v>0</v>
      </c>
      <c r="AN68" s="140">
        <v>0</v>
      </c>
      <c r="AO68" s="142">
        <v>0</v>
      </c>
      <c r="AP68" s="34">
        <f>AG68+AH68+AI68+AJ68</f>
        <v>33.13</v>
      </c>
      <c r="AQ68" s="33">
        <f>AK68/2</f>
        <v>0</v>
      </c>
      <c r="AR68" s="26">
        <f>(AL68*3)+(AM68*5)+(AN68*5)+(AO68*20)</f>
        <v>0</v>
      </c>
      <c r="AS68" s="94">
        <f>AP68+AQ68+AR68</f>
        <v>33.13</v>
      </c>
      <c r="AT68" s="136">
        <v>48.82</v>
      </c>
      <c r="AU68" s="38"/>
      <c r="AV68" s="38"/>
      <c r="AW68" s="88">
        <v>3</v>
      </c>
      <c r="AX68" s="140">
        <v>0</v>
      </c>
      <c r="AY68" s="140">
        <v>0</v>
      </c>
      <c r="AZ68" s="140">
        <v>1</v>
      </c>
      <c r="BA68" s="142">
        <v>0</v>
      </c>
      <c r="BB68" s="34">
        <f>AT68+AU68+AV68</f>
        <v>48.82</v>
      </c>
      <c r="BC68" s="33">
        <f>AW68/2</f>
        <v>1.5</v>
      </c>
      <c r="BD68" s="26">
        <f>(AX68*3)+(AY68*5)+(AZ68*5)+(BA68*20)</f>
        <v>5</v>
      </c>
      <c r="BE68" s="94">
        <f>BB68+BC68+BD68</f>
        <v>55.32</v>
      </c>
      <c r="BF68" s="93"/>
      <c r="BG68" s="85"/>
      <c r="BH68" s="88"/>
      <c r="BI68" s="85"/>
      <c r="BJ68" s="85"/>
      <c r="BK68" s="85"/>
      <c r="BL68" s="96"/>
      <c r="BM68" s="63">
        <f>BF68+BG68</f>
        <v>0</v>
      </c>
      <c r="BN68" s="53">
        <f>BH68/2</f>
        <v>0</v>
      </c>
      <c r="BO68" s="52">
        <f>(BI68*3)+(BJ68*5)+(BK68*5)+(BL68*20)</f>
        <v>0</v>
      </c>
      <c r="BP68" s="51">
        <f>BM68+BN68+BO68</f>
        <v>0</v>
      </c>
      <c r="BQ68" s="42">
        <v>81.55</v>
      </c>
      <c r="BR68" s="38"/>
      <c r="BS68" s="38"/>
      <c r="BT68" s="39">
        <v>0</v>
      </c>
      <c r="BU68" s="39">
        <v>1</v>
      </c>
      <c r="BV68" s="39">
        <v>0</v>
      </c>
      <c r="BW68" s="39">
        <v>0</v>
      </c>
      <c r="BX68" s="40">
        <v>0</v>
      </c>
      <c r="BY68" s="34">
        <f>BQ68+BR68+BS68</f>
        <v>81.55</v>
      </c>
      <c r="BZ68" s="33">
        <f>BT68/2</f>
        <v>0</v>
      </c>
      <c r="CA68" s="26">
        <f>(BU68*3)+(BV68*5)+(BW68*5)+(BX68*20)</f>
        <v>3</v>
      </c>
      <c r="CB68" s="46">
        <f>BY68+BZ68+CA68</f>
        <v>84.55</v>
      </c>
      <c r="CC68" s="1"/>
      <c r="CD68" s="1"/>
      <c r="CE68" s="2"/>
      <c r="CF68" s="2"/>
      <c r="CG68" s="2"/>
      <c r="CH68" s="2"/>
      <c r="CI68" s="2"/>
      <c r="CJ68" s="7">
        <f>CC68+CD68</f>
        <v>0</v>
      </c>
      <c r="CK68" s="14">
        <f>CE68/2</f>
        <v>0</v>
      </c>
      <c r="CL68" s="6">
        <f>(CF68*3)+(CG68*5)+(CH68*5)+(CI68*20)</f>
        <v>0</v>
      </c>
      <c r="CM68" s="15">
        <f>CJ68+CK68+CL68</f>
        <v>0</v>
      </c>
      <c r="CN68" s="16"/>
      <c r="CO68" s="1"/>
      <c r="CP68" s="2"/>
      <c r="CQ68" s="2"/>
      <c r="CR68" s="2"/>
      <c r="CS68" s="2"/>
      <c r="CT68" s="2"/>
      <c r="CU68" s="7">
        <f>CN68+CO68</f>
        <v>0</v>
      </c>
      <c r="CV68" s="14">
        <f>CP68/2</f>
        <v>0</v>
      </c>
      <c r="CW68" s="6">
        <f>(CQ68*3)+(CR68*5)+(CS68*5)+(CT68*20)</f>
        <v>0</v>
      </c>
      <c r="CX68" s="15">
        <f>CU68+CV68+CW68</f>
        <v>0</v>
      </c>
      <c r="CY68" s="16"/>
      <c r="CZ68" s="1"/>
      <c r="DA68" s="2"/>
      <c r="DB68" s="2"/>
      <c r="DC68" s="2"/>
      <c r="DD68" s="2"/>
      <c r="DE68" s="2"/>
      <c r="DF68" s="7">
        <f>CY68+CZ68</f>
        <v>0</v>
      </c>
      <c r="DG68" s="14">
        <f>DA68/2</f>
        <v>0</v>
      </c>
      <c r="DH68" s="6">
        <f>(DB68*3)+(DC68*5)+(DD68*5)+(DE68*20)</f>
        <v>0</v>
      </c>
      <c r="DI68" s="15">
        <f>DF68+DG68+DH68</f>
        <v>0</v>
      </c>
      <c r="DJ68" s="16"/>
      <c r="DK68" s="1"/>
      <c r="DL68" s="2"/>
      <c r="DM68" s="2"/>
      <c r="DN68" s="2"/>
      <c r="DO68" s="2"/>
      <c r="DP68" s="2"/>
      <c r="DQ68" s="7">
        <f>DJ68+DK68</f>
        <v>0</v>
      </c>
      <c r="DR68" s="14">
        <f>DL68/2</f>
        <v>0</v>
      </c>
      <c r="DS68" s="6">
        <f>(DM68*3)+(DN68*5)+(DO68*5)+(DP68*20)</f>
        <v>0</v>
      </c>
      <c r="DT68" s="15">
        <f>DQ68+DR68+DS68</f>
        <v>0</v>
      </c>
      <c r="DU68" s="16"/>
      <c r="DV68" s="1"/>
      <c r="DW68" s="2"/>
      <c r="DX68" s="2"/>
      <c r="DY68" s="2"/>
      <c r="DZ68" s="2"/>
      <c r="EA68" s="2"/>
      <c r="EB68" s="7">
        <f>DU68+DV68</f>
        <v>0</v>
      </c>
      <c r="EC68" s="14">
        <f>DW68/2</f>
        <v>0</v>
      </c>
      <c r="ED68" s="6">
        <f>(DX68*3)+(DY68*5)+(DZ68*5)+(EA68*20)</f>
        <v>0</v>
      </c>
      <c r="EE68" s="15">
        <f>EB68+EC68+ED68</f>
        <v>0</v>
      </c>
      <c r="EF68" s="16"/>
      <c r="EG68" s="1"/>
      <c r="EH68" s="2"/>
      <c r="EI68" s="2"/>
      <c r="EJ68" s="2"/>
      <c r="EK68" s="2"/>
      <c r="EL68" s="2"/>
      <c r="EM68" s="7">
        <f>EF68+EG68</f>
        <v>0</v>
      </c>
      <c r="EN68" s="14">
        <f>EH68/2</f>
        <v>0</v>
      </c>
      <c r="EO68" s="6">
        <f>(EI68*3)+(EJ68*5)+(EK68*5)+(EL68*20)</f>
        <v>0</v>
      </c>
      <c r="EP68" s="15">
        <f>EM68+EN68+EO68</f>
        <v>0</v>
      </c>
      <c r="EQ68" s="16"/>
      <c r="ER68" s="1"/>
      <c r="ES68" s="2"/>
      <c r="ET68" s="2"/>
      <c r="EU68" s="2"/>
      <c r="EV68" s="2"/>
      <c r="EW68" s="2"/>
      <c r="EX68" s="7">
        <f>EQ68+ER68</f>
        <v>0</v>
      </c>
      <c r="EY68" s="14">
        <f>ES68/2</f>
        <v>0</v>
      </c>
      <c r="EZ68" s="6">
        <f>(ET68*3)+(EU68*5)+(EV68*5)+(EW68*20)</f>
        <v>0</v>
      </c>
      <c r="FA68" s="15">
        <f>EX68+EY68+EZ68</f>
        <v>0</v>
      </c>
      <c r="FB68" s="16"/>
      <c r="FC68" s="1"/>
      <c r="FD68" s="2"/>
      <c r="FE68" s="2"/>
      <c r="FF68" s="2"/>
      <c r="FG68" s="2"/>
      <c r="FH68" s="2"/>
      <c r="FI68" s="7">
        <f>FB68+FC68</f>
        <v>0</v>
      </c>
      <c r="FJ68" s="14">
        <f>FD68/2</f>
        <v>0</v>
      </c>
      <c r="FK68" s="6">
        <f>(FE68*3)+(FF68*5)+(FG68*5)+(FH68*20)</f>
        <v>0</v>
      </c>
      <c r="FL68" s="15">
        <f>FI68+FJ68+FK68</f>
        <v>0</v>
      </c>
      <c r="FM68" s="16"/>
      <c r="FN68" s="1"/>
      <c r="FO68" s="2"/>
      <c r="FP68" s="2"/>
      <c r="FQ68" s="2"/>
      <c r="FR68" s="2"/>
      <c r="FS68" s="2"/>
      <c r="FT68" s="7">
        <f>FM68+FN68</f>
        <v>0</v>
      </c>
      <c r="FU68" s="14">
        <f>FO68/2</f>
        <v>0</v>
      </c>
      <c r="FV68" s="6">
        <f>(FP68*3)+(FQ68*5)+(FR68*5)+(FS68*20)</f>
        <v>0</v>
      </c>
      <c r="FW68" s="15">
        <f>FT68+FU68+FV68</f>
        <v>0</v>
      </c>
      <c r="FX68" s="16"/>
      <c r="FY68" s="1"/>
      <c r="FZ68" s="2"/>
      <c r="GA68" s="2"/>
      <c r="GB68" s="2"/>
      <c r="GC68" s="2"/>
      <c r="GD68" s="2"/>
      <c r="GE68" s="7">
        <f>FX68+FY68</f>
        <v>0</v>
      </c>
      <c r="GF68" s="14">
        <f>FZ68/2</f>
        <v>0</v>
      </c>
      <c r="GG68" s="6">
        <f>(GA68*3)+(GB68*5)+(GC68*5)+(GD68*20)</f>
        <v>0</v>
      </c>
      <c r="GH68" s="15">
        <f>GE68+GF68+GG68</f>
        <v>0</v>
      </c>
      <c r="GI68" s="16"/>
      <c r="GJ68" s="1"/>
      <c r="GK68" s="2"/>
      <c r="GL68" s="2"/>
      <c r="GM68" s="2"/>
      <c r="GN68" s="2"/>
      <c r="GO68" s="2"/>
      <c r="GP68" s="7">
        <f>GI68+GJ68</f>
        <v>0</v>
      </c>
      <c r="GQ68" s="14">
        <f>GK68/2</f>
        <v>0</v>
      </c>
      <c r="GR68" s="6">
        <f>(GL68*3)+(GM68*5)+(GN68*5)+(GO68*20)</f>
        <v>0</v>
      </c>
      <c r="GS68" s="15">
        <f>GP68+GQ68+GR68</f>
        <v>0</v>
      </c>
      <c r="GT68" s="16"/>
      <c r="GU68" s="1"/>
      <c r="GV68" s="2"/>
      <c r="GW68" s="2"/>
      <c r="GX68" s="2"/>
      <c r="GY68" s="2"/>
      <c r="GZ68" s="2"/>
      <c r="HA68" s="7">
        <f>GT68+GU68</f>
        <v>0</v>
      </c>
      <c r="HB68" s="14">
        <f>GV68/2</f>
        <v>0</v>
      </c>
      <c r="HC68" s="6">
        <f>(GW68*3)+(GX68*5)+(GY68*5)+(GZ68*20)</f>
        <v>0</v>
      </c>
      <c r="HD68" s="15">
        <f>HA68+HB68+HC68</f>
        <v>0</v>
      </c>
      <c r="HE68" s="16"/>
      <c r="HF68" s="1"/>
      <c r="HG68" s="2"/>
      <c r="HH68" s="2"/>
      <c r="HI68" s="2"/>
      <c r="HJ68" s="2"/>
      <c r="HK68" s="2"/>
      <c r="HL68" s="7">
        <f>HE68+HF68</f>
        <v>0</v>
      </c>
      <c r="HM68" s="14">
        <f>HG68/2</f>
        <v>0</v>
      </c>
      <c r="HN68" s="6">
        <f>(HH68*3)+(HI68*5)+(HJ68*5)+(HK68*20)</f>
        <v>0</v>
      </c>
      <c r="HO68" s="15">
        <f>HL68+HM68+HN68</f>
        <v>0</v>
      </c>
      <c r="HP68" s="16"/>
      <c r="HQ68" s="1"/>
      <c r="HR68" s="2"/>
      <c r="HS68" s="2"/>
      <c r="HT68" s="2"/>
      <c r="HU68" s="2"/>
      <c r="HV68" s="2"/>
      <c r="HW68" s="7">
        <f>HP68+HQ68</f>
        <v>0</v>
      </c>
      <c r="HX68" s="14">
        <f>HR68/2</f>
        <v>0</v>
      </c>
      <c r="HY68" s="6">
        <f>(HS68*3)+(HT68*5)+(HU68*5)+(HV68*20)</f>
        <v>0</v>
      </c>
      <c r="HZ68" s="15">
        <f>HW68+HX68+HY68</f>
        <v>0</v>
      </c>
      <c r="IA68" s="16"/>
      <c r="IB68" s="1"/>
      <c r="IC68" s="2"/>
      <c r="ID68" s="2"/>
      <c r="IE68" s="2"/>
      <c r="IF68" s="2"/>
      <c r="IG68" s="2"/>
      <c r="IH68" s="7">
        <f>IA68+IB68</f>
        <v>0</v>
      </c>
      <c r="II68" s="14">
        <f>IC68/2</f>
        <v>0</v>
      </c>
      <c r="IJ68" s="6">
        <f>(ID68*3)+(IE68*5)+(IF68*5)+(IG68*20)</f>
        <v>0</v>
      </c>
      <c r="IK68" s="58">
        <f>IH68+II68+IJ68</f>
        <v>0</v>
      </c>
      <c r="IL68" s="59"/>
    </row>
    <row r="69" spans="1:246" ht="14.25" customHeight="1">
      <c r="A69" s="31">
        <v>22</v>
      </c>
      <c r="B69" s="29" t="s">
        <v>172</v>
      </c>
      <c r="C69" s="29"/>
      <c r="D69" s="30"/>
      <c r="E69" s="30"/>
      <c r="F69" s="30" t="s">
        <v>17</v>
      </c>
      <c r="G69" s="90" t="s">
        <v>89</v>
      </c>
      <c r="H69" s="28">
        <f>IF(AND(OR($H$2="Y",$I$2="Y"),J69&lt;5,K69&lt;5),IF(AND(J69=J68,K69=K68),H68+1,1),"")</f>
      </c>
      <c r="I69" s="24" t="e">
        <f>IF(AND($I$2="Y",K69&gt;0,OR(AND(H69=1,#REF!=10),AND(H69=2,H88=20),AND(H69=3,H97=30),AND(H69=4,H106=40),AND(H69=5,H114=50),AND(H69=6,H123=60),AND(H69=7,H132=70),AND(H69=8,H141=80),AND(H69=9,H150=90),AND(H69=10,H159=100))),VLOOKUP(K69-1,SortLookup!$A$13:$B$16,2,FALSE),"")</f>
        <v>#REF!</v>
      </c>
      <c r="J69" s="45">
        <f>IF(ISNA(VLOOKUP(F69,SortLookup!$A$1:$B$5,2,FALSE))," ",VLOOKUP(F69,SortLookup!$A$1:$B$5,2,FALSE))</f>
        <v>0</v>
      </c>
      <c r="K69" s="25" t="str">
        <f>IF(ISNA(VLOOKUP(G69,SortLookup!$A$7:$B$11,2,FALSE))," ",VLOOKUP(G69,SortLookup!$A$7:$B$11,2,FALSE))</f>
        <v> </v>
      </c>
      <c r="L69" s="123">
        <f>M69+N69+O69</f>
        <v>214.95</v>
      </c>
      <c r="M69" s="125">
        <f>AC69+AP69+BB69+BM69+BY69+CJ69+CU69+DF69+DQ69+EB69+EM69+EX69+FI69+FT69+GE69+GP69+HA69+HL69+HW69+IH69</f>
        <v>195.95</v>
      </c>
      <c r="N69" s="52">
        <f>AE69+AR69+BD69+BO69+CA69+CL69+CW69+DH69+DS69+ED69+EO69+EZ69+FK69+FV69+GG69+GR69+HC69+HN69+HY69+IJ69</f>
        <v>11</v>
      </c>
      <c r="O69" s="53">
        <f>P69/2</f>
        <v>8</v>
      </c>
      <c r="P69" s="126">
        <f>X69+AK69+AW69+BH69+BT69+CE69+CP69+DA69+DL69+DW69+EH69+ES69+FD69+FO69+FZ69+GK69+GV69+HG69+HR69+IC69</f>
        <v>16</v>
      </c>
      <c r="Q69" s="135">
        <v>4.06</v>
      </c>
      <c r="R69" s="38">
        <v>5.46</v>
      </c>
      <c r="S69" s="38">
        <v>13.04</v>
      </c>
      <c r="T69" s="38">
        <v>8.7</v>
      </c>
      <c r="U69" s="38"/>
      <c r="V69" s="38"/>
      <c r="W69" s="38"/>
      <c r="X69" s="39">
        <v>6</v>
      </c>
      <c r="Y69" s="39">
        <v>0</v>
      </c>
      <c r="Z69" s="39">
        <v>0</v>
      </c>
      <c r="AA69" s="39">
        <v>0</v>
      </c>
      <c r="AB69" s="40">
        <v>0</v>
      </c>
      <c r="AC69" s="34">
        <f>Q69+R69+S69+T69+U69+V69+W69</f>
        <v>31.26</v>
      </c>
      <c r="AD69" s="33">
        <f>X69/2</f>
        <v>3</v>
      </c>
      <c r="AE69" s="26">
        <f>(Y69*3)+(Z69*5)+(AA69*5)+(AB69*20)</f>
        <v>0</v>
      </c>
      <c r="AF69" s="94">
        <f>AC69+AD69+AE69</f>
        <v>34.26</v>
      </c>
      <c r="AG69" s="135">
        <v>49.34</v>
      </c>
      <c r="AH69" s="38"/>
      <c r="AI69" s="38"/>
      <c r="AJ69" s="38"/>
      <c r="AK69" s="39">
        <v>0</v>
      </c>
      <c r="AL69" s="39">
        <v>0</v>
      </c>
      <c r="AM69" s="39">
        <v>0</v>
      </c>
      <c r="AN69" s="39">
        <v>0</v>
      </c>
      <c r="AO69" s="40">
        <v>0</v>
      </c>
      <c r="AP69" s="34">
        <f>AG69+AH69+AI69+AJ69</f>
        <v>49.34</v>
      </c>
      <c r="AQ69" s="33">
        <f>AK69/2</f>
        <v>0</v>
      </c>
      <c r="AR69" s="26">
        <f>(AL69*3)+(AM69*5)+(AN69*5)+(AO69*20)</f>
        <v>0</v>
      </c>
      <c r="AS69" s="94">
        <f>AP69+AQ69+AR69</f>
        <v>49.34</v>
      </c>
      <c r="AT69" s="135">
        <v>52.14</v>
      </c>
      <c r="AU69" s="38"/>
      <c r="AV69" s="38"/>
      <c r="AW69" s="39">
        <v>0</v>
      </c>
      <c r="AX69" s="39">
        <v>0</v>
      </c>
      <c r="AY69" s="39">
        <v>0</v>
      </c>
      <c r="AZ69" s="39">
        <v>0</v>
      </c>
      <c r="BA69" s="40">
        <v>0</v>
      </c>
      <c r="BB69" s="34">
        <f>AT69+AU69+AV69</f>
        <v>52.14</v>
      </c>
      <c r="BC69" s="33">
        <f>AW69/2</f>
        <v>0</v>
      </c>
      <c r="BD69" s="26">
        <f>(AX69*3)+(AY69*5)+(AZ69*5)+(BA69*20)</f>
        <v>0</v>
      </c>
      <c r="BE69" s="94">
        <f>BB69+BC69+BD69</f>
        <v>52.14</v>
      </c>
      <c r="BF69" s="92"/>
      <c r="BG69" s="85"/>
      <c r="BH69" s="39"/>
      <c r="BI69" s="39"/>
      <c r="BJ69" s="39"/>
      <c r="BK69" s="39"/>
      <c r="BL69" s="40"/>
      <c r="BM69" s="63">
        <f>BF69+BG69</f>
        <v>0</v>
      </c>
      <c r="BN69" s="53">
        <f>BH69/2</f>
        <v>0</v>
      </c>
      <c r="BO69" s="52">
        <f>(BI69*3)+(BJ69*5)+(BK69*5)+(BL69*20)</f>
        <v>0</v>
      </c>
      <c r="BP69" s="51">
        <f>BM69+BN69+BO69</f>
        <v>0</v>
      </c>
      <c r="BQ69" s="42">
        <v>63.21</v>
      </c>
      <c r="BR69" s="38"/>
      <c r="BS69" s="38"/>
      <c r="BT69" s="39">
        <v>10</v>
      </c>
      <c r="BU69" s="39">
        <v>2</v>
      </c>
      <c r="BV69" s="39">
        <v>0</v>
      </c>
      <c r="BW69" s="39">
        <v>1</v>
      </c>
      <c r="BX69" s="40">
        <v>0</v>
      </c>
      <c r="BY69" s="34">
        <f>BQ69+BR69+BS69</f>
        <v>63.21</v>
      </c>
      <c r="BZ69" s="33">
        <f>BT69/2</f>
        <v>5</v>
      </c>
      <c r="CA69" s="26">
        <f>(BU69*3)+(BV69*5)+(BW69*5)+(BX69*20)</f>
        <v>11</v>
      </c>
      <c r="CB69" s="46">
        <f>BY69+BZ69+CA69</f>
        <v>79.21</v>
      </c>
      <c r="CC69" s="1"/>
      <c r="CD69" s="1"/>
      <c r="CE69" s="2"/>
      <c r="CF69" s="2"/>
      <c r="CG69" s="2"/>
      <c r="CH69" s="2"/>
      <c r="CI69" s="2"/>
      <c r="CJ69" s="7">
        <f>CC69+CD69</f>
        <v>0</v>
      </c>
      <c r="CK69" s="14">
        <f>CE69/2</f>
        <v>0</v>
      </c>
      <c r="CL69" s="6">
        <f>(CF69*3)+(CG69*5)+(CH69*5)+(CI69*20)</f>
        <v>0</v>
      </c>
      <c r="CM69" s="15">
        <f>CJ69+CK69+CL69</f>
        <v>0</v>
      </c>
      <c r="CN69" s="16"/>
      <c r="CO69" s="1"/>
      <c r="CP69" s="2"/>
      <c r="CQ69" s="2"/>
      <c r="CR69" s="2"/>
      <c r="CS69" s="2"/>
      <c r="CT69" s="2"/>
      <c r="CU69" s="7">
        <f>CN69+CO69</f>
        <v>0</v>
      </c>
      <c r="CV69" s="14">
        <f>CP69/2</f>
        <v>0</v>
      </c>
      <c r="CW69" s="6">
        <f>(CQ69*3)+(CR69*5)+(CS69*5)+(CT69*20)</f>
        <v>0</v>
      </c>
      <c r="CX69" s="15">
        <f>CU69+CV69+CW69</f>
        <v>0</v>
      </c>
      <c r="CY69" s="16"/>
      <c r="CZ69" s="1"/>
      <c r="DA69" s="2"/>
      <c r="DB69" s="2"/>
      <c r="DC69" s="2"/>
      <c r="DD69" s="2"/>
      <c r="DE69" s="2"/>
      <c r="DF69" s="7">
        <f>CY69+CZ69</f>
        <v>0</v>
      </c>
      <c r="DG69" s="14">
        <f>DA69/2</f>
        <v>0</v>
      </c>
      <c r="DH69" s="6">
        <f>(DB69*3)+(DC69*5)+(DD69*5)+(DE69*20)</f>
        <v>0</v>
      </c>
      <c r="DI69" s="15">
        <f>DF69+DG69+DH69</f>
        <v>0</v>
      </c>
      <c r="DJ69" s="16"/>
      <c r="DK69" s="1"/>
      <c r="DL69" s="2"/>
      <c r="DM69" s="2"/>
      <c r="DN69" s="2"/>
      <c r="DO69" s="2"/>
      <c r="DP69" s="2"/>
      <c r="DQ69" s="7">
        <f>DJ69+DK69</f>
        <v>0</v>
      </c>
      <c r="DR69" s="14">
        <f>DL69/2</f>
        <v>0</v>
      </c>
      <c r="DS69" s="6">
        <f>(DM69*3)+(DN69*5)+(DO69*5)+(DP69*20)</f>
        <v>0</v>
      </c>
      <c r="DT69" s="15">
        <f>DQ69+DR69+DS69</f>
        <v>0</v>
      </c>
      <c r="DU69" s="16"/>
      <c r="DV69" s="1"/>
      <c r="DW69" s="2"/>
      <c r="DX69" s="2"/>
      <c r="DY69" s="2"/>
      <c r="DZ69" s="2"/>
      <c r="EA69" s="2"/>
      <c r="EB69" s="7">
        <f>DU69+DV69</f>
        <v>0</v>
      </c>
      <c r="EC69" s="14">
        <f>DW69/2</f>
        <v>0</v>
      </c>
      <c r="ED69" s="6">
        <f>(DX69*3)+(DY69*5)+(DZ69*5)+(EA69*20)</f>
        <v>0</v>
      </c>
      <c r="EE69" s="15">
        <f>EB69+EC69+ED69</f>
        <v>0</v>
      </c>
      <c r="EF69" s="16"/>
      <c r="EG69" s="1"/>
      <c r="EH69" s="2"/>
      <c r="EI69" s="2"/>
      <c r="EJ69" s="2"/>
      <c r="EK69" s="2"/>
      <c r="EL69" s="2"/>
      <c r="EM69" s="7">
        <f>EF69+EG69</f>
        <v>0</v>
      </c>
      <c r="EN69" s="14">
        <f>EH69/2</f>
        <v>0</v>
      </c>
      <c r="EO69" s="6">
        <f>(EI69*3)+(EJ69*5)+(EK69*5)+(EL69*20)</f>
        <v>0</v>
      </c>
      <c r="EP69" s="15">
        <f>EM69+EN69+EO69</f>
        <v>0</v>
      </c>
      <c r="EQ69" s="16"/>
      <c r="ER69" s="1"/>
      <c r="ES69" s="2"/>
      <c r="ET69" s="2"/>
      <c r="EU69" s="2"/>
      <c r="EV69" s="2"/>
      <c r="EW69" s="2"/>
      <c r="EX69" s="7">
        <f>EQ69+ER69</f>
        <v>0</v>
      </c>
      <c r="EY69" s="14">
        <f>ES69/2</f>
        <v>0</v>
      </c>
      <c r="EZ69" s="6">
        <f>(ET69*3)+(EU69*5)+(EV69*5)+(EW69*20)</f>
        <v>0</v>
      </c>
      <c r="FA69" s="15">
        <f>EX69+EY69+EZ69</f>
        <v>0</v>
      </c>
      <c r="FB69" s="16"/>
      <c r="FC69" s="1"/>
      <c r="FD69" s="2"/>
      <c r="FE69" s="2"/>
      <c r="FF69" s="2"/>
      <c r="FG69" s="2"/>
      <c r="FH69" s="2"/>
      <c r="FI69" s="7">
        <f>FB69+FC69</f>
        <v>0</v>
      </c>
      <c r="FJ69" s="14">
        <f>FD69/2</f>
        <v>0</v>
      </c>
      <c r="FK69" s="6">
        <f>(FE69*3)+(FF69*5)+(FG69*5)+(FH69*20)</f>
        <v>0</v>
      </c>
      <c r="FL69" s="15">
        <f>FI69+FJ69+FK69</f>
        <v>0</v>
      </c>
      <c r="FM69" s="16"/>
      <c r="FN69" s="1"/>
      <c r="FO69" s="2"/>
      <c r="FP69" s="2"/>
      <c r="FQ69" s="2"/>
      <c r="FR69" s="2"/>
      <c r="FS69" s="2"/>
      <c r="FT69" s="7">
        <f>FM69+FN69</f>
        <v>0</v>
      </c>
      <c r="FU69" s="14">
        <f>FO69/2</f>
        <v>0</v>
      </c>
      <c r="FV69" s="6">
        <f>(FP69*3)+(FQ69*5)+(FR69*5)+(FS69*20)</f>
        <v>0</v>
      </c>
      <c r="FW69" s="15">
        <f>FT69+FU69+FV69</f>
        <v>0</v>
      </c>
      <c r="FX69" s="16"/>
      <c r="FY69" s="1"/>
      <c r="FZ69" s="2"/>
      <c r="GA69" s="2"/>
      <c r="GB69" s="2"/>
      <c r="GC69" s="2"/>
      <c r="GD69" s="2"/>
      <c r="GE69" s="7">
        <f>FX69+FY69</f>
        <v>0</v>
      </c>
      <c r="GF69" s="14">
        <f>FZ69/2</f>
        <v>0</v>
      </c>
      <c r="GG69" s="6">
        <f>(GA69*3)+(GB69*5)+(GC69*5)+(GD69*20)</f>
        <v>0</v>
      </c>
      <c r="GH69" s="15">
        <f>GE69+GF69+GG69</f>
        <v>0</v>
      </c>
      <c r="GI69" s="16"/>
      <c r="GJ69" s="1"/>
      <c r="GK69" s="2"/>
      <c r="GL69" s="2"/>
      <c r="GM69" s="2"/>
      <c r="GN69" s="2"/>
      <c r="GO69" s="2"/>
      <c r="GP69" s="7">
        <f>GI69+GJ69</f>
        <v>0</v>
      </c>
      <c r="GQ69" s="14">
        <f>GK69/2</f>
        <v>0</v>
      </c>
      <c r="GR69" s="6">
        <f>(GL69*3)+(GM69*5)+(GN69*5)+(GO69*20)</f>
        <v>0</v>
      </c>
      <c r="GS69" s="15">
        <f>GP69+GQ69+GR69</f>
        <v>0</v>
      </c>
      <c r="GT69" s="16"/>
      <c r="GU69" s="1"/>
      <c r="GV69" s="2"/>
      <c r="GW69" s="2"/>
      <c r="GX69" s="2"/>
      <c r="GY69" s="2"/>
      <c r="GZ69" s="2"/>
      <c r="HA69" s="7">
        <f>GT69+GU69</f>
        <v>0</v>
      </c>
      <c r="HB69" s="14">
        <f>GV69/2</f>
        <v>0</v>
      </c>
      <c r="HC69" s="6">
        <f>(GW69*3)+(GX69*5)+(GY69*5)+(GZ69*20)</f>
        <v>0</v>
      </c>
      <c r="HD69" s="15">
        <f>HA69+HB69+HC69</f>
        <v>0</v>
      </c>
      <c r="HE69" s="16"/>
      <c r="HF69" s="1"/>
      <c r="HG69" s="2"/>
      <c r="HH69" s="2"/>
      <c r="HI69" s="2"/>
      <c r="HJ69" s="2"/>
      <c r="HK69" s="2"/>
      <c r="HL69" s="7">
        <f>HE69+HF69</f>
        <v>0</v>
      </c>
      <c r="HM69" s="14">
        <f>HG69/2</f>
        <v>0</v>
      </c>
      <c r="HN69" s="6">
        <f>(HH69*3)+(HI69*5)+(HJ69*5)+(HK69*20)</f>
        <v>0</v>
      </c>
      <c r="HO69" s="15">
        <f>HL69+HM69+HN69</f>
        <v>0</v>
      </c>
      <c r="HP69" s="16"/>
      <c r="HQ69" s="1"/>
      <c r="HR69" s="2"/>
      <c r="HS69" s="2"/>
      <c r="HT69" s="2"/>
      <c r="HU69" s="2"/>
      <c r="HV69" s="2"/>
      <c r="HW69" s="7">
        <f>HP69+HQ69</f>
        <v>0</v>
      </c>
      <c r="HX69" s="14">
        <f>HR69/2</f>
        <v>0</v>
      </c>
      <c r="HY69" s="6">
        <f>(HS69*3)+(HT69*5)+(HU69*5)+(HV69*20)</f>
        <v>0</v>
      </c>
      <c r="HZ69" s="15">
        <f>HW69+HX69+HY69</f>
        <v>0</v>
      </c>
      <c r="IA69" s="16"/>
      <c r="IB69" s="1"/>
      <c r="IC69" s="2"/>
      <c r="ID69" s="2"/>
      <c r="IE69" s="2"/>
      <c r="IF69" s="2"/>
      <c r="IG69" s="2"/>
      <c r="IH69" s="7">
        <f>IA69+IB69</f>
        <v>0</v>
      </c>
      <c r="II69" s="14">
        <f>IC69/2</f>
        <v>0</v>
      </c>
      <c r="IJ69" s="6">
        <f>(ID69*3)+(IE69*5)+(IF69*5)+(IG69*20)</f>
        <v>0</v>
      </c>
      <c r="IK69" s="58">
        <f>IH69+II69+IJ69</f>
        <v>0</v>
      </c>
      <c r="IL69" s="59"/>
    </row>
    <row r="70" spans="1:246" ht="12.75">
      <c r="A70" s="31">
        <v>23</v>
      </c>
      <c r="B70" s="29" t="s">
        <v>157</v>
      </c>
      <c r="C70" s="29"/>
      <c r="D70" s="30"/>
      <c r="E70" s="30"/>
      <c r="F70" s="30" t="s">
        <v>17</v>
      </c>
      <c r="G70" s="90" t="s">
        <v>89</v>
      </c>
      <c r="H70" s="28">
        <f>IF(AND(OR($H$2="Y",$I$2="Y"),J70&lt;5,K70&lt;5),IF(AND(J70=#REF!,K70=#REF!),#REF!+1,1),"")</f>
      </c>
      <c r="I70" s="24" t="e">
        <f>IF(AND($I$2="Y",K70&gt;0,OR(AND(H70=1,#REF!=10),AND(H70=2,H91=20),AND(H70=3,#REF!=30),AND(H70=4,#REF!=40),AND(H70=5,#REF!=50),AND(H70=6,H115=60),AND(H70=7,H124=70),AND(H70=8,H133=80),AND(H70=9,H142=90),AND(H70=10,H151=100))),VLOOKUP(K70-1,SortLookup!$A$13:$B$16,2,FALSE),"")</f>
        <v>#REF!</v>
      </c>
      <c r="J70" s="45">
        <f>IF(ISNA(VLOOKUP(F70,SortLookup!$A$1:$B$5,2,FALSE))," ",VLOOKUP(F70,SortLookup!$A$1:$B$5,2,FALSE))</f>
        <v>0</v>
      </c>
      <c r="K70" s="25" t="str">
        <f>IF(ISNA(VLOOKUP(G70,SortLookup!$A$7:$B$11,2,FALSE))," ",VLOOKUP(G70,SortLookup!$A$7:$B$11,2,FALSE))</f>
        <v> </v>
      </c>
      <c r="L70" s="123">
        <f>M70+N70+O70</f>
        <v>221.01</v>
      </c>
      <c r="M70" s="125">
        <f>AC70+AP70+BB70+BM70+BY70+CJ70+CU70+DF70+DQ70+EB70+EM70+EX70+FI70+FT70+GE70+GP70+HA70+HL70+HW70+IH70</f>
        <v>211.01</v>
      </c>
      <c r="N70" s="52">
        <f>AE70+AR70+BD70+BO70+CA70+CL70+CW70+DH70+DS70+ED70+EO70+EZ70+FK70+FV70+GG70+GR70+HC70+HN70+HY70+IJ70</f>
        <v>0</v>
      </c>
      <c r="O70" s="53">
        <f>P70/2</f>
        <v>10</v>
      </c>
      <c r="P70" s="126">
        <f>X70+AK70+AW70+BH70+BT70+CE70+CP70+DA70+DL70+DW70+EH70+ES70+FD70+FO70+FZ70+GK70+GV70+HG70+HR70+IC70</f>
        <v>20</v>
      </c>
      <c r="Q70" s="135">
        <v>5</v>
      </c>
      <c r="R70" s="38">
        <v>3.99</v>
      </c>
      <c r="S70" s="38">
        <v>6.05</v>
      </c>
      <c r="T70" s="38">
        <v>5.29</v>
      </c>
      <c r="U70" s="38"/>
      <c r="V70" s="38"/>
      <c r="W70" s="38"/>
      <c r="X70" s="39">
        <v>11</v>
      </c>
      <c r="Y70" s="39">
        <v>0</v>
      </c>
      <c r="Z70" s="39">
        <v>0</v>
      </c>
      <c r="AA70" s="39">
        <v>0</v>
      </c>
      <c r="AB70" s="40">
        <v>0</v>
      </c>
      <c r="AC70" s="34">
        <f>Q70+R70+S70+T70+U70+V70+W70</f>
        <v>20.33</v>
      </c>
      <c r="AD70" s="33">
        <f>X70/2</f>
        <v>5.5</v>
      </c>
      <c r="AE70" s="26">
        <f>(Y70*3)+(Z70*5)+(AA70*5)+(AB70*20)</f>
        <v>0</v>
      </c>
      <c r="AF70" s="94">
        <f>AC70+AD70+AE70</f>
        <v>25.83</v>
      </c>
      <c r="AG70" s="135">
        <v>40.38</v>
      </c>
      <c r="AH70" s="38"/>
      <c r="AI70" s="38"/>
      <c r="AJ70" s="38"/>
      <c r="AK70" s="39">
        <v>1</v>
      </c>
      <c r="AL70" s="39">
        <v>0</v>
      </c>
      <c r="AM70" s="39">
        <v>0</v>
      </c>
      <c r="AN70" s="39">
        <v>0</v>
      </c>
      <c r="AO70" s="40">
        <v>0</v>
      </c>
      <c r="AP70" s="34">
        <f>AG70+AH70+AI70+AJ70</f>
        <v>40.38</v>
      </c>
      <c r="AQ70" s="33">
        <f>AK70/2</f>
        <v>0.5</v>
      </c>
      <c r="AR70" s="26">
        <f>(AL70*3)+(AM70*5)+(AN70*5)+(AO70*20)</f>
        <v>0</v>
      </c>
      <c r="AS70" s="94">
        <f>AP70+AQ70+AR70</f>
        <v>40.88</v>
      </c>
      <c r="AT70" s="135">
        <v>77.13</v>
      </c>
      <c r="AU70" s="38"/>
      <c r="AV70" s="38"/>
      <c r="AW70" s="39">
        <v>8</v>
      </c>
      <c r="AX70" s="39">
        <v>0</v>
      </c>
      <c r="AY70" s="39">
        <v>0</v>
      </c>
      <c r="AZ70" s="39">
        <v>0</v>
      </c>
      <c r="BA70" s="40">
        <v>0</v>
      </c>
      <c r="BB70" s="34">
        <f>AT70+AU70+AV70</f>
        <v>77.13</v>
      </c>
      <c r="BC70" s="33">
        <f>AW70/2</f>
        <v>4</v>
      </c>
      <c r="BD70" s="26">
        <f>(AX70*3)+(AY70*5)+(AZ70*5)+(BA70*20)</f>
        <v>0</v>
      </c>
      <c r="BE70" s="94">
        <f>BB70+BC70+BD70</f>
        <v>81.13</v>
      </c>
      <c r="BF70" s="92"/>
      <c r="BG70" s="85"/>
      <c r="BH70" s="39"/>
      <c r="BI70" s="39"/>
      <c r="BJ70" s="39"/>
      <c r="BK70" s="39"/>
      <c r="BL70" s="40"/>
      <c r="BM70" s="63">
        <f>BF70+BG70</f>
        <v>0</v>
      </c>
      <c r="BN70" s="53">
        <f>BH70/2</f>
        <v>0</v>
      </c>
      <c r="BO70" s="52">
        <f>(BI70*3)+(BJ70*5)+(BK70*5)+(BL70*20)</f>
        <v>0</v>
      </c>
      <c r="BP70" s="51">
        <f>BM70+BN70+BO70</f>
        <v>0</v>
      </c>
      <c r="BQ70" s="42">
        <v>73.17</v>
      </c>
      <c r="BR70" s="38"/>
      <c r="BS70" s="38"/>
      <c r="BT70" s="39">
        <v>0</v>
      </c>
      <c r="BU70" s="39">
        <v>0</v>
      </c>
      <c r="BV70" s="39">
        <v>0</v>
      </c>
      <c r="BW70" s="39">
        <v>0</v>
      </c>
      <c r="BX70" s="40">
        <v>0</v>
      </c>
      <c r="BY70" s="34">
        <f>BQ70+BR70+BS70</f>
        <v>73.17</v>
      </c>
      <c r="BZ70" s="33">
        <f>BT70/2</f>
        <v>0</v>
      </c>
      <c r="CA70" s="26">
        <f>(BU70*3)+(BV70*5)+(BW70*5)+(BX70*20)</f>
        <v>0</v>
      </c>
      <c r="CB70" s="46">
        <f>BY70+BZ70+CA70</f>
        <v>73.17</v>
      </c>
      <c r="CC70" s="1"/>
      <c r="CD70" s="1"/>
      <c r="CE70" s="2"/>
      <c r="CF70" s="2"/>
      <c r="CG70" s="2"/>
      <c r="CH70" s="2"/>
      <c r="CI70" s="2"/>
      <c r="CJ70" s="7"/>
      <c r="CK70" s="14"/>
      <c r="CL70" s="6"/>
      <c r="CM70" s="15"/>
      <c r="CN70" s="16"/>
      <c r="CO70" s="1"/>
      <c r="CP70" s="2"/>
      <c r="CQ70" s="2"/>
      <c r="CR70" s="2"/>
      <c r="CS70" s="2"/>
      <c r="CT70" s="2"/>
      <c r="CU70" s="7"/>
      <c r="CV70" s="14"/>
      <c r="CW70" s="6"/>
      <c r="CX70" s="15"/>
      <c r="CY70" s="16"/>
      <c r="CZ70" s="1"/>
      <c r="DA70" s="2"/>
      <c r="DB70" s="2"/>
      <c r="DC70" s="2"/>
      <c r="DD70" s="2"/>
      <c r="DE70" s="2"/>
      <c r="DF70" s="7"/>
      <c r="DG70" s="14"/>
      <c r="DH70" s="6"/>
      <c r="DI70" s="15"/>
      <c r="DJ70" s="16"/>
      <c r="DK70" s="1"/>
      <c r="DL70" s="2"/>
      <c r="DM70" s="2"/>
      <c r="DN70" s="2"/>
      <c r="DO70" s="2"/>
      <c r="DP70" s="2"/>
      <c r="DQ70" s="7"/>
      <c r="DR70" s="14"/>
      <c r="DS70" s="6"/>
      <c r="DT70" s="15"/>
      <c r="DU70" s="16"/>
      <c r="DV70" s="1"/>
      <c r="DW70" s="2"/>
      <c r="DX70" s="2"/>
      <c r="DY70" s="2"/>
      <c r="DZ70" s="2"/>
      <c r="EA70" s="2"/>
      <c r="EB70" s="7"/>
      <c r="EC70" s="14"/>
      <c r="ED70" s="6"/>
      <c r="EE70" s="15"/>
      <c r="EF70" s="16"/>
      <c r="EG70" s="1"/>
      <c r="EH70" s="2"/>
      <c r="EI70" s="2"/>
      <c r="EJ70" s="2"/>
      <c r="EK70" s="2"/>
      <c r="EL70" s="2"/>
      <c r="EM70" s="7"/>
      <c r="EN70" s="14"/>
      <c r="EO70" s="6"/>
      <c r="EP70" s="15"/>
      <c r="EQ70" s="16"/>
      <c r="ER70" s="1"/>
      <c r="ES70" s="2"/>
      <c r="ET70" s="2"/>
      <c r="EU70" s="2"/>
      <c r="EV70" s="2"/>
      <c r="EW70" s="2"/>
      <c r="EX70" s="7"/>
      <c r="EY70" s="14"/>
      <c r="EZ70" s="6"/>
      <c r="FA70" s="15"/>
      <c r="FB70" s="16"/>
      <c r="FC70" s="1"/>
      <c r="FD70" s="2"/>
      <c r="FE70" s="2"/>
      <c r="FF70" s="2"/>
      <c r="FG70" s="2"/>
      <c r="FH70" s="2"/>
      <c r="FI70" s="7"/>
      <c r="FJ70" s="14"/>
      <c r="FK70" s="6"/>
      <c r="FL70" s="15"/>
      <c r="FM70" s="16"/>
      <c r="FN70" s="1"/>
      <c r="FO70" s="2"/>
      <c r="FP70" s="2"/>
      <c r="FQ70" s="2"/>
      <c r="FR70" s="2"/>
      <c r="FS70" s="2"/>
      <c r="FT70" s="7"/>
      <c r="FU70" s="14"/>
      <c r="FV70" s="6"/>
      <c r="FW70" s="15"/>
      <c r="FX70" s="16"/>
      <c r="FY70" s="1"/>
      <c r="FZ70" s="2"/>
      <c r="GA70" s="2"/>
      <c r="GB70" s="2"/>
      <c r="GC70" s="2"/>
      <c r="GD70" s="2"/>
      <c r="GE70" s="7"/>
      <c r="GF70" s="14"/>
      <c r="GG70" s="6"/>
      <c r="GH70" s="15"/>
      <c r="GI70" s="16"/>
      <c r="GJ70" s="1"/>
      <c r="GK70" s="2"/>
      <c r="GL70" s="2"/>
      <c r="GM70" s="2"/>
      <c r="GN70" s="2"/>
      <c r="GO70" s="2"/>
      <c r="GP70" s="7"/>
      <c r="GQ70" s="14"/>
      <c r="GR70" s="6"/>
      <c r="GS70" s="15"/>
      <c r="GT70" s="16"/>
      <c r="GU70" s="1"/>
      <c r="GV70" s="2"/>
      <c r="GW70" s="2"/>
      <c r="GX70" s="2"/>
      <c r="GY70" s="2"/>
      <c r="GZ70" s="2"/>
      <c r="HA70" s="7"/>
      <c r="HB70" s="14"/>
      <c r="HC70" s="6"/>
      <c r="HD70" s="15"/>
      <c r="HE70" s="16"/>
      <c r="HF70" s="1"/>
      <c r="HG70" s="2"/>
      <c r="HH70" s="2"/>
      <c r="HI70" s="2"/>
      <c r="HJ70" s="2"/>
      <c r="HK70" s="2"/>
      <c r="HL70" s="7"/>
      <c r="HM70" s="14"/>
      <c r="HN70" s="6"/>
      <c r="HO70" s="15"/>
      <c r="HP70" s="16"/>
      <c r="HQ70" s="1"/>
      <c r="HR70" s="2"/>
      <c r="HS70" s="2"/>
      <c r="HT70" s="2"/>
      <c r="HU70" s="2"/>
      <c r="HV70" s="2"/>
      <c r="HW70" s="7"/>
      <c r="HX70" s="14"/>
      <c r="HY70" s="6"/>
      <c r="HZ70" s="15"/>
      <c r="IA70" s="16"/>
      <c r="IB70" s="1"/>
      <c r="IC70" s="2"/>
      <c r="ID70" s="2"/>
      <c r="IE70" s="2"/>
      <c r="IF70" s="2"/>
      <c r="IG70" s="2"/>
      <c r="IH70" s="7"/>
      <c r="II70" s="14"/>
      <c r="IJ70" s="6"/>
      <c r="IK70" s="58"/>
      <c r="IL70" s="59"/>
    </row>
    <row r="71" spans="1:246" ht="12.75">
      <c r="A71" s="31">
        <v>24</v>
      </c>
      <c r="B71" s="29" t="s">
        <v>131</v>
      </c>
      <c r="C71" s="29"/>
      <c r="D71" s="30"/>
      <c r="E71" s="30"/>
      <c r="F71" s="30" t="s">
        <v>17</v>
      </c>
      <c r="G71" s="90" t="s">
        <v>89</v>
      </c>
      <c r="H71" s="28">
        <f>IF(AND(OR($H$2="Y",$I$2="Y"),J71&lt;5,K71&lt;5),IF(AND(J71=J70,K71=K70),H70+1,1),"")</f>
      </c>
      <c r="I71" s="24" t="e">
        <f>IF(AND($I$2="Y",K71&gt;0,OR(AND(H71=1,#REF!=10),AND(H71=2,H83=20),AND(H71=3,H92=30),AND(H71=4,#REF!=40),AND(H71=5,#REF!=50),AND(H71=6,H109=60),AND(H71=7,H122=70),AND(H71=8,H131=80),AND(H71=9,H140=90),AND(H71=10,H149=100))),VLOOKUP(K71-1,SortLookup!$A$13:$B$16,2,FALSE),"")</f>
        <v>#REF!</v>
      </c>
      <c r="J71" s="45">
        <f>IF(ISNA(VLOOKUP(F71,SortLookup!$A$1:$B$5,2,FALSE))," ",VLOOKUP(F71,SortLookup!$A$1:$B$5,2,FALSE))</f>
        <v>0</v>
      </c>
      <c r="K71" s="25" t="str">
        <f>IF(ISNA(VLOOKUP(G71,SortLookup!$A$7:$B$11,2,FALSE))," ",VLOOKUP(G71,SortLookup!$A$7:$B$11,2,FALSE))</f>
        <v> </v>
      </c>
      <c r="L71" s="123">
        <f>M71+N71+O71</f>
        <v>224.12</v>
      </c>
      <c r="M71" s="125">
        <f>AC71+AP71+BB71+BM71+BY71+CJ71+CU71+DF71+DQ71+EB71+EM71+EX71+FI71+FT71+GE71+GP71+HA71+HL71+HW71+IH71</f>
        <v>182.62</v>
      </c>
      <c r="N71" s="52">
        <f>AE71+AR71+BD71+BO71+CA71+CL71+CW71+DH71+DS71+ED71+EO71+EZ71+FK71+FV71+GG71+GR71+HC71+HN71+HY71+IJ71</f>
        <v>20</v>
      </c>
      <c r="O71" s="53">
        <f>P71/2</f>
        <v>21.5</v>
      </c>
      <c r="P71" s="126">
        <f>X71+AK71+AW71+BH71+BT71+CE71+CP71+DA71+DL71+DW71+EH71+ES71+FD71+FO71+FZ71+GK71+GV71+HG71+HR71+IC71</f>
        <v>43</v>
      </c>
      <c r="Q71" s="135">
        <v>5.31</v>
      </c>
      <c r="R71" s="38">
        <v>6.92</v>
      </c>
      <c r="S71" s="38">
        <v>14.52</v>
      </c>
      <c r="T71" s="38">
        <v>5.52</v>
      </c>
      <c r="U71" s="38"/>
      <c r="V71" s="38"/>
      <c r="W71" s="38"/>
      <c r="X71" s="39">
        <v>18</v>
      </c>
      <c r="Y71" s="39">
        <v>0</v>
      </c>
      <c r="Z71" s="39">
        <v>0</v>
      </c>
      <c r="AA71" s="39">
        <v>0</v>
      </c>
      <c r="AB71" s="40">
        <v>0</v>
      </c>
      <c r="AC71" s="34">
        <f>Q71+R71+S71+T71+U71+V71+W71</f>
        <v>32.27</v>
      </c>
      <c r="AD71" s="33">
        <f>X71/2</f>
        <v>9</v>
      </c>
      <c r="AE71" s="26">
        <f>(Y71*3)+(Z71*5)+(AA71*5)+(AB71*20)</f>
        <v>0</v>
      </c>
      <c r="AF71" s="94">
        <f>AC71+AD71+AE71</f>
        <v>41.27</v>
      </c>
      <c r="AG71" s="135">
        <v>42.32</v>
      </c>
      <c r="AH71" s="38"/>
      <c r="AI71" s="38"/>
      <c r="AJ71" s="38"/>
      <c r="AK71" s="39">
        <v>0</v>
      </c>
      <c r="AL71" s="39">
        <v>0</v>
      </c>
      <c r="AM71" s="39">
        <v>0</v>
      </c>
      <c r="AN71" s="39">
        <v>0</v>
      </c>
      <c r="AO71" s="40">
        <v>0</v>
      </c>
      <c r="AP71" s="34">
        <f>AG71+AH71+AI71+AJ71</f>
        <v>42.32</v>
      </c>
      <c r="AQ71" s="33">
        <f>AK71/2</f>
        <v>0</v>
      </c>
      <c r="AR71" s="26">
        <f>(AL71*3)+(AM71*5)+(AN71*5)+(AO71*20)</f>
        <v>0</v>
      </c>
      <c r="AS71" s="94">
        <f>AP71+AQ71+AR71</f>
        <v>42.32</v>
      </c>
      <c r="AT71" s="135">
        <v>32.17</v>
      </c>
      <c r="AU71" s="38"/>
      <c r="AV71" s="38"/>
      <c r="AW71" s="39">
        <v>0</v>
      </c>
      <c r="AX71" s="39">
        <v>0</v>
      </c>
      <c r="AY71" s="39">
        <v>0</v>
      </c>
      <c r="AZ71" s="39">
        <v>0</v>
      </c>
      <c r="BA71" s="40">
        <v>0</v>
      </c>
      <c r="BB71" s="34">
        <f>AT71+AU71+AV71</f>
        <v>32.17</v>
      </c>
      <c r="BC71" s="33">
        <f>AW71/2</f>
        <v>0</v>
      </c>
      <c r="BD71" s="26">
        <f>(AX71*3)+(AY71*5)+(AZ71*5)+(BA71*20)</f>
        <v>0</v>
      </c>
      <c r="BE71" s="94">
        <f>BB71+BC71+BD71</f>
        <v>32.17</v>
      </c>
      <c r="BF71" s="92"/>
      <c r="BG71" s="85"/>
      <c r="BH71" s="39"/>
      <c r="BI71" s="39"/>
      <c r="BJ71" s="39"/>
      <c r="BK71" s="39"/>
      <c r="BL71" s="40"/>
      <c r="BM71" s="63">
        <f>BF71+BG71</f>
        <v>0</v>
      </c>
      <c r="BN71" s="53">
        <f>BH71/2</f>
        <v>0</v>
      </c>
      <c r="BO71" s="52">
        <f>(BI71*3)+(BJ71*5)+(BK71*5)+(BL71*20)</f>
        <v>0</v>
      </c>
      <c r="BP71" s="51">
        <f>BM71+BN71+BO71</f>
        <v>0</v>
      </c>
      <c r="BQ71" s="42">
        <v>75.86</v>
      </c>
      <c r="BR71" s="38"/>
      <c r="BS71" s="38"/>
      <c r="BT71" s="39">
        <v>25</v>
      </c>
      <c r="BU71" s="39">
        <v>0</v>
      </c>
      <c r="BV71" s="39">
        <v>4</v>
      </c>
      <c r="BW71" s="39">
        <v>0</v>
      </c>
      <c r="BX71" s="40">
        <v>0</v>
      </c>
      <c r="BY71" s="34">
        <f>BQ71+BR71+BS71</f>
        <v>75.86</v>
      </c>
      <c r="BZ71" s="33">
        <f>BT71/2</f>
        <v>12.5</v>
      </c>
      <c r="CA71" s="26">
        <f>(BU71*3)+(BV71*5)+(BW71*5)+(BX71*20)</f>
        <v>20</v>
      </c>
      <c r="CB71" s="46">
        <f>BY71+BZ71+CA71</f>
        <v>108.36</v>
      </c>
      <c r="CC71" s="1"/>
      <c r="CD71" s="1"/>
      <c r="CE71" s="2"/>
      <c r="CF71" s="2"/>
      <c r="CG71" s="2"/>
      <c r="CH71" s="2"/>
      <c r="CI71" s="2"/>
      <c r="CJ71" s="7">
        <f>CC71+CD71</f>
        <v>0</v>
      </c>
      <c r="CK71" s="14">
        <f>CE71/2</f>
        <v>0</v>
      </c>
      <c r="CL71" s="6">
        <f>(CF71*3)+(CG71*5)+(CH71*5)+(CI71*20)</f>
        <v>0</v>
      </c>
      <c r="CM71" s="15">
        <f>CJ71+CK71+CL71</f>
        <v>0</v>
      </c>
      <c r="CN71" s="16"/>
      <c r="CO71" s="1"/>
      <c r="CP71" s="2"/>
      <c r="CQ71" s="2"/>
      <c r="CR71" s="2"/>
      <c r="CS71" s="2"/>
      <c r="CT71" s="2"/>
      <c r="CU71" s="7">
        <f>CN71+CO71</f>
        <v>0</v>
      </c>
      <c r="CV71" s="14">
        <f>CP71/2</f>
        <v>0</v>
      </c>
      <c r="CW71" s="6">
        <f>(CQ71*3)+(CR71*5)+(CS71*5)+(CT71*20)</f>
        <v>0</v>
      </c>
      <c r="CX71" s="15">
        <f>CU71+CV71+CW71</f>
        <v>0</v>
      </c>
      <c r="CY71" s="16"/>
      <c r="CZ71" s="1"/>
      <c r="DA71" s="2"/>
      <c r="DB71" s="2"/>
      <c r="DC71" s="2"/>
      <c r="DD71" s="2"/>
      <c r="DE71" s="2"/>
      <c r="DF71" s="7">
        <f>CY71+CZ71</f>
        <v>0</v>
      </c>
      <c r="DG71" s="14">
        <f>DA71/2</f>
        <v>0</v>
      </c>
      <c r="DH71" s="6">
        <f>(DB71*3)+(DC71*5)+(DD71*5)+(DE71*20)</f>
        <v>0</v>
      </c>
      <c r="DI71" s="15">
        <f>DF71+DG71+DH71</f>
        <v>0</v>
      </c>
      <c r="DJ71" s="16"/>
      <c r="DK71" s="1"/>
      <c r="DL71" s="2"/>
      <c r="DM71" s="2"/>
      <c r="DN71" s="2"/>
      <c r="DO71" s="2"/>
      <c r="DP71" s="2"/>
      <c r="DQ71" s="7">
        <f>DJ71+DK71</f>
        <v>0</v>
      </c>
      <c r="DR71" s="14">
        <f>DL71/2</f>
        <v>0</v>
      </c>
      <c r="DS71" s="6">
        <f>(DM71*3)+(DN71*5)+(DO71*5)+(DP71*20)</f>
        <v>0</v>
      </c>
      <c r="DT71" s="15">
        <f>DQ71+DR71+DS71</f>
        <v>0</v>
      </c>
      <c r="DU71" s="16"/>
      <c r="DV71" s="1"/>
      <c r="DW71" s="2"/>
      <c r="DX71" s="2"/>
      <c r="DY71" s="2"/>
      <c r="DZ71" s="2"/>
      <c r="EA71" s="2"/>
      <c r="EB71" s="7">
        <f>DU71+DV71</f>
        <v>0</v>
      </c>
      <c r="EC71" s="14">
        <f>DW71/2</f>
        <v>0</v>
      </c>
      <c r="ED71" s="6">
        <f>(DX71*3)+(DY71*5)+(DZ71*5)+(EA71*20)</f>
        <v>0</v>
      </c>
      <c r="EE71" s="15">
        <f>EB71+EC71+ED71</f>
        <v>0</v>
      </c>
      <c r="EF71" s="16"/>
      <c r="EG71" s="1"/>
      <c r="EH71" s="2"/>
      <c r="EI71" s="2"/>
      <c r="EJ71" s="2"/>
      <c r="EK71" s="2"/>
      <c r="EL71" s="2"/>
      <c r="EM71" s="7">
        <f>EF71+EG71</f>
        <v>0</v>
      </c>
      <c r="EN71" s="14">
        <f>EH71/2</f>
        <v>0</v>
      </c>
      <c r="EO71" s="6">
        <f>(EI71*3)+(EJ71*5)+(EK71*5)+(EL71*20)</f>
        <v>0</v>
      </c>
      <c r="EP71" s="15">
        <f>EM71+EN71+EO71</f>
        <v>0</v>
      </c>
      <c r="EQ71" s="16"/>
      <c r="ER71" s="1"/>
      <c r="ES71" s="2"/>
      <c r="ET71" s="2"/>
      <c r="EU71" s="2"/>
      <c r="EV71" s="2"/>
      <c r="EW71" s="2"/>
      <c r="EX71" s="7">
        <f>EQ71+ER71</f>
        <v>0</v>
      </c>
      <c r="EY71" s="14">
        <f>ES71/2</f>
        <v>0</v>
      </c>
      <c r="EZ71" s="6">
        <f>(ET71*3)+(EU71*5)+(EV71*5)+(EW71*20)</f>
        <v>0</v>
      </c>
      <c r="FA71" s="15">
        <f>EX71+EY71+EZ71</f>
        <v>0</v>
      </c>
      <c r="FB71" s="16"/>
      <c r="FC71" s="1"/>
      <c r="FD71" s="2"/>
      <c r="FE71" s="2"/>
      <c r="FF71" s="2"/>
      <c r="FG71" s="2"/>
      <c r="FH71" s="2"/>
      <c r="FI71" s="7">
        <f>FB71+FC71</f>
        <v>0</v>
      </c>
      <c r="FJ71" s="14">
        <f>FD71/2</f>
        <v>0</v>
      </c>
      <c r="FK71" s="6">
        <f>(FE71*3)+(FF71*5)+(FG71*5)+(FH71*20)</f>
        <v>0</v>
      </c>
      <c r="FL71" s="15">
        <f>FI71+FJ71+FK71</f>
        <v>0</v>
      </c>
      <c r="FM71" s="16"/>
      <c r="FN71" s="1"/>
      <c r="FO71" s="2"/>
      <c r="FP71" s="2"/>
      <c r="FQ71" s="2"/>
      <c r="FR71" s="2"/>
      <c r="FS71" s="2"/>
      <c r="FT71" s="7">
        <f>FM71+FN71</f>
        <v>0</v>
      </c>
      <c r="FU71" s="14">
        <f>FO71/2</f>
        <v>0</v>
      </c>
      <c r="FV71" s="6">
        <f>(FP71*3)+(FQ71*5)+(FR71*5)+(FS71*20)</f>
        <v>0</v>
      </c>
      <c r="FW71" s="15">
        <f>FT71+FU71+FV71</f>
        <v>0</v>
      </c>
      <c r="FX71" s="16"/>
      <c r="FY71" s="1"/>
      <c r="FZ71" s="2"/>
      <c r="GA71" s="2"/>
      <c r="GB71" s="2"/>
      <c r="GC71" s="2"/>
      <c r="GD71" s="2"/>
      <c r="GE71" s="7">
        <f>FX71+FY71</f>
        <v>0</v>
      </c>
      <c r="GF71" s="14">
        <f>FZ71/2</f>
        <v>0</v>
      </c>
      <c r="GG71" s="6">
        <f>(GA71*3)+(GB71*5)+(GC71*5)+(GD71*20)</f>
        <v>0</v>
      </c>
      <c r="GH71" s="15">
        <f>GE71+GF71+GG71</f>
        <v>0</v>
      </c>
      <c r="GI71" s="16"/>
      <c r="GJ71" s="1"/>
      <c r="GK71" s="2"/>
      <c r="GL71" s="2"/>
      <c r="GM71" s="2"/>
      <c r="GN71" s="2"/>
      <c r="GO71" s="2"/>
      <c r="GP71" s="7">
        <f>GI71+GJ71</f>
        <v>0</v>
      </c>
      <c r="GQ71" s="14">
        <f>GK71/2</f>
        <v>0</v>
      </c>
      <c r="GR71" s="6">
        <f>(GL71*3)+(GM71*5)+(GN71*5)+(GO71*20)</f>
        <v>0</v>
      </c>
      <c r="GS71" s="15">
        <f>GP71+GQ71+GR71</f>
        <v>0</v>
      </c>
      <c r="GT71" s="16"/>
      <c r="GU71" s="1"/>
      <c r="GV71" s="2"/>
      <c r="GW71" s="2"/>
      <c r="GX71" s="2"/>
      <c r="GY71" s="2"/>
      <c r="GZ71" s="2"/>
      <c r="HA71" s="7">
        <f>GT71+GU71</f>
        <v>0</v>
      </c>
      <c r="HB71" s="14">
        <f>GV71/2</f>
        <v>0</v>
      </c>
      <c r="HC71" s="6">
        <f>(GW71*3)+(GX71*5)+(GY71*5)+(GZ71*20)</f>
        <v>0</v>
      </c>
      <c r="HD71" s="15">
        <f>HA71+HB71+HC71</f>
        <v>0</v>
      </c>
      <c r="HE71" s="16"/>
      <c r="HF71" s="1"/>
      <c r="HG71" s="2"/>
      <c r="HH71" s="2"/>
      <c r="HI71" s="2"/>
      <c r="HJ71" s="2"/>
      <c r="HK71" s="2"/>
      <c r="HL71" s="7">
        <f>HE71+HF71</f>
        <v>0</v>
      </c>
      <c r="HM71" s="14">
        <f>HG71/2</f>
        <v>0</v>
      </c>
      <c r="HN71" s="6">
        <f>(HH71*3)+(HI71*5)+(HJ71*5)+(HK71*20)</f>
        <v>0</v>
      </c>
      <c r="HO71" s="15">
        <f>HL71+HM71+HN71</f>
        <v>0</v>
      </c>
      <c r="HP71" s="16"/>
      <c r="HQ71" s="1"/>
      <c r="HR71" s="2"/>
      <c r="HS71" s="2"/>
      <c r="HT71" s="2"/>
      <c r="HU71" s="2"/>
      <c r="HV71" s="2"/>
      <c r="HW71" s="7">
        <f>HP71+HQ71</f>
        <v>0</v>
      </c>
      <c r="HX71" s="14">
        <f>HR71/2</f>
        <v>0</v>
      </c>
      <c r="HY71" s="6">
        <f>(HS71*3)+(HT71*5)+(HU71*5)+(HV71*20)</f>
        <v>0</v>
      </c>
      <c r="HZ71" s="15">
        <f>HW71+HX71+HY71</f>
        <v>0</v>
      </c>
      <c r="IA71" s="16"/>
      <c r="IB71" s="1"/>
      <c r="IC71" s="2"/>
      <c r="ID71" s="2"/>
      <c r="IE71" s="2"/>
      <c r="IF71" s="2"/>
      <c r="IG71" s="2"/>
      <c r="IH71" s="7">
        <f>IA71+IB71</f>
        <v>0</v>
      </c>
      <c r="II71" s="14">
        <f>IC71/2</f>
        <v>0</v>
      </c>
      <c r="IJ71" s="6">
        <f>(ID71*3)+(IE71*5)+(IF71*5)+(IG71*20)</f>
        <v>0</v>
      </c>
      <c r="IK71" s="58">
        <f>IH71+II71+IJ71</f>
        <v>0</v>
      </c>
      <c r="IL71" s="59"/>
    </row>
    <row r="72" spans="1:246" ht="14.25" customHeight="1">
      <c r="A72" s="31">
        <v>25</v>
      </c>
      <c r="B72" s="29" t="s">
        <v>175</v>
      </c>
      <c r="C72" s="29"/>
      <c r="D72" s="30"/>
      <c r="E72" s="30" t="s">
        <v>126</v>
      </c>
      <c r="F72" s="30" t="s">
        <v>17</v>
      </c>
      <c r="G72" s="90" t="s">
        <v>24</v>
      </c>
      <c r="H72" s="28">
        <f>IF(AND(OR($H$2="Y",$I$2="Y"),J72&lt;5,K72&lt;5),IF(AND(J72=J66,K72=K66),H66+1,1),"")</f>
      </c>
      <c r="I72" s="24" t="e">
        <f>IF(AND($I$2="Y",K72&gt;0,OR(AND(H72=1,#REF!=10),AND(H72=2,H86=20),AND(H72=3,H95=30),AND(H72=4,H104=40),AND(H72=5,H112=50),AND(H72=6,H121=60),AND(H72=7,H130=70),AND(H72=8,H139=80),AND(H72=9,H148=90),AND(H72=10,H157=100))),VLOOKUP(K72-1,SortLookup!$A$13:$B$16,2,FALSE),"")</f>
        <v>#REF!</v>
      </c>
      <c r="J72" s="45">
        <f>IF(ISNA(VLOOKUP(F72,SortLookup!$A$1:$B$5,2,FALSE))," ",VLOOKUP(F72,SortLookup!$A$1:$B$5,2,FALSE))</f>
        <v>0</v>
      </c>
      <c r="K72" s="25">
        <f>IF(ISNA(VLOOKUP(G72,SortLookup!$A$7:$B$11,2,FALSE))," ",VLOOKUP(G72,SortLookup!$A$7:$B$11,2,FALSE))</f>
        <v>3</v>
      </c>
      <c r="L72" s="123">
        <f>M72+N72+O72</f>
        <v>226.61</v>
      </c>
      <c r="M72" s="125">
        <f>AC72+AP72+BB72+BM72+BY72+CJ72+CU72+DF72+DQ72+EB72+EM72+EX72+FI72+FT72+GE72+GP72+HA72+HL72+HW72+IH72</f>
        <v>191.61</v>
      </c>
      <c r="N72" s="52">
        <f>AE72+AR72+BD72+BO72+CA72+CL72+CW72+DH72+DS72+ED72+EO72+EZ72+FK72+FV72+GG72+GR72+HC72+HN72+HY72+IJ72</f>
        <v>18</v>
      </c>
      <c r="O72" s="53">
        <f>P72/2</f>
        <v>17</v>
      </c>
      <c r="P72" s="126">
        <f>X72+AK72+AW72+BH72+BT72+CE72+CP72+DA72+DL72+DW72+EH72+ES72+FD72+FO72+FZ72+GK72+GV72+HG72+HR72+IC72</f>
        <v>34</v>
      </c>
      <c r="Q72" s="135">
        <v>5.1</v>
      </c>
      <c r="R72" s="38">
        <v>4.07</v>
      </c>
      <c r="S72" s="38">
        <v>14.64</v>
      </c>
      <c r="T72" s="38">
        <v>4.8</v>
      </c>
      <c r="U72" s="38"/>
      <c r="V72" s="38"/>
      <c r="W72" s="38"/>
      <c r="X72" s="39">
        <v>18</v>
      </c>
      <c r="Y72" s="39">
        <v>0</v>
      </c>
      <c r="Z72" s="39">
        <v>0</v>
      </c>
      <c r="AA72" s="39">
        <v>0</v>
      </c>
      <c r="AB72" s="40">
        <v>0</v>
      </c>
      <c r="AC72" s="34">
        <f>Q72+R72+S72+T72+U72+V72+W72</f>
        <v>28.61</v>
      </c>
      <c r="AD72" s="33">
        <f>X72/2</f>
        <v>9</v>
      </c>
      <c r="AE72" s="26">
        <f>(Y72*3)+(Z72*5)+(AA72*5)+(AB72*20)</f>
        <v>0</v>
      </c>
      <c r="AF72" s="94">
        <f>AC72+AD72+AE72</f>
        <v>37.61</v>
      </c>
      <c r="AG72" s="135">
        <v>33.37</v>
      </c>
      <c r="AH72" s="38"/>
      <c r="AI72" s="38"/>
      <c r="AJ72" s="38"/>
      <c r="AK72" s="39">
        <v>1</v>
      </c>
      <c r="AL72" s="39">
        <v>0</v>
      </c>
      <c r="AM72" s="39">
        <v>0</v>
      </c>
      <c r="AN72" s="39">
        <v>0</v>
      </c>
      <c r="AO72" s="40">
        <v>0</v>
      </c>
      <c r="AP72" s="34">
        <f>AG72+AH72+AI72+AJ72</f>
        <v>33.37</v>
      </c>
      <c r="AQ72" s="33">
        <f>AK72/2</f>
        <v>0.5</v>
      </c>
      <c r="AR72" s="26">
        <f>(AL72*3)+(AM72*5)+(AN72*5)+(AO72*20)</f>
        <v>0</v>
      </c>
      <c r="AS72" s="94">
        <f>AP72+AQ72+AR72</f>
        <v>33.87</v>
      </c>
      <c r="AT72" s="135">
        <v>60.92</v>
      </c>
      <c r="AU72" s="38"/>
      <c r="AV72" s="38"/>
      <c r="AW72" s="39">
        <v>5</v>
      </c>
      <c r="AX72" s="39">
        <v>1</v>
      </c>
      <c r="AY72" s="39">
        <v>1</v>
      </c>
      <c r="AZ72" s="39">
        <v>0</v>
      </c>
      <c r="BA72" s="40">
        <v>0</v>
      </c>
      <c r="BB72" s="34">
        <f>AT72+AU72+AV72</f>
        <v>60.92</v>
      </c>
      <c r="BC72" s="33">
        <f>AW72/2</f>
        <v>2.5</v>
      </c>
      <c r="BD72" s="26">
        <f>(AX72*3)+(AY72*5)+(AZ72*5)+(BA72*20)</f>
        <v>8</v>
      </c>
      <c r="BE72" s="94">
        <f>BB72+BC72+BD72</f>
        <v>71.42</v>
      </c>
      <c r="BF72" s="92"/>
      <c r="BG72" s="85"/>
      <c r="BH72" s="39"/>
      <c r="BI72" s="39"/>
      <c r="BJ72" s="39"/>
      <c r="BK72" s="39"/>
      <c r="BL72" s="40"/>
      <c r="BM72" s="63">
        <f>BF72+BG72</f>
        <v>0</v>
      </c>
      <c r="BN72" s="53">
        <f>BH72/2</f>
        <v>0</v>
      </c>
      <c r="BO72" s="52">
        <f>(BI72*3)+(BJ72*5)+(BK72*5)+(BL72*20)</f>
        <v>0</v>
      </c>
      <c r="BP72" s="51">
        <f>BM72+BN72+BO72</f>
        <v>0</v>
      </c>
      <c r="BQ72" s="42">
        <v>68.71</v>
      </c>
      <c r="BR72" s="38"/>
      <c r="BS72" s="38"/>
      <c r="BT72" s="39">
        <v>10</v>
      </c>
      <c r="BU72" s="39">
        <v>0</v>
      </c>
      <c r="BV72" s="39">
        <v>2</v>
      </c>
      <c r="BW72" s="39">
        <v>0</v>
      </c>
      <c r="BX72" s="40">
        <v>0</v>
      </c>
      <c r="BY72" s="34">
        <f>BQ72+BR72+BS72</f>
        <v>68.71</v>
      </c>
      <c r="BZ72" s="33">
        <f>BT72/2</f>
        <v>5</v>
      </c>
      <c r="CA72" s="26">
        <f>(BU72*3)+(BV72*5)+(BW72*5)+(BX72*20)</f>
        <v>10</v>
      </c>
      <c r="CB72" s="46">
        <f>BY72+BZ72+CA72</f>
        <v>83.71</v>
      </c>
      <c r="CC72" s="1"/>
      <c r="CD72" s="1"/>
      <c r="CE72" s="2"/>
      <c r="CF72" s="2"/>
      <c r="CG72" s="2"/>
      <c r="CH72" s="2"/>
      <c r="CI72" s="2"/>
      <c r="CJ72" s="7">
        <f>CC72+CD72</f>
        <v>0</v>
      </c>
      <c r="CK72" s="14">
        <f>CE72/2</f>
        <v>0</v>
      </c>
      <c r="CL72" s="6">
        <f>(CF72*3)+(CG72*5)+(CH72*5)+(CI72*20)</f>
        <v>0</v>
      </c>
      <c r="CM72" s="15">
        <f>CJ72+CK72+CL72</f>
        <v>0</v>
      </c>
      <c r="CN72" s="16"/>
      <c r="CO72" s="1"/>
      <c r="CP72" s="2"/>
      <c r="CQ72" s="2"/>
      <c r="CR72" s="2"/>
      <c r="CS72" s="2"/>
      <c r="CT72" s="2"/>
      <c r="CU72" s="7">
        <f>CN72+CO72</f>
        <v>0</v>
      </c>
      <c r="CV72" s="14">
        <f>CP72/2</f>
        <v>0</v>
      </c>
      <c r="CW72" s="6">
        <f>(CQ72*3)+(CR72*5)+(CS72*5)+(CT72*20)</f>
        <v>0</v>
      </c>
      <c r="CX72" s="15">
        <f>CU72+CV72+CW72</f>
        <v>0</v>
      </c>
      <c r="CY72" s="16"/>
      <c r="CZ72" s="1"/>
      <c r="DA72" s="2"/>
      <c r="DB72" s="2"/>
      <c r="DC72" s="2"/>
      <c r="DD72" s="2"/>
      <c r="DE72" s="2"/>
      <c r="DF72" s="7">
        <f>CY72+CZ72</f>
        <v>0</v>
      </c>
      <c r="DG72" s="14">
        <f>DA72/2</f>
        <v>0</v>
      </c>
      <c r="DH72" s="6">
        <f>(DB72*3)+(DC72*5)+(DD72*5)+(DE72*20)</f>
        <v>0</v>
      </c>
      <c r="DI72" s="15">
        <f>DF72+DG72+DH72</f>
        <v>0</v>
      </c>
      <c r="DJ72" s="16"/>
      <c r="DK72" s="1"/>
      <c r="DL72" s="2"/>
      <c r="DM72" s="2"/>
      <c r="DN72" s="2"/>
      <c r="DO72" s="2"/>
      <c r="DP72" s="2"/>
      <c r="DQ72" s="7">
        <f>DJ72+DK72</f>
        <v>0</v>
      </c>
      <c r="DR72" s="14">
        <f>DL72/2</f>
        <v>0</v>
      </c>
      <c r="DS72" s="6">
        <f>(DM72*3)+(DN72*5)+(DO72*5)+(DP72*20)</f>
        <v>0</v>
      </c>
      <c r="DT72" s="15">
        <f>DQ72+DR72+DS72</f>
        <v>0</v>
      </c>
      <c r="DU72" s="16"/>
      <c r="DV72" s="1"/>
      <c r="DW72" s="2"/>
      <c r="DX72" s="2"/>
      <c r="DY72" s="2"/>
      <c r="DZ72" s="2"/>
      <c r="EA72" s="2"/>
      <c r="EB72" s="7">
        <f>DU72+DV72</f>
        <v>0</v>
      </c>
      <c r="EC72" s="14">
        <f>DW72/2</f>
        <v>0</v>
      </c>
      <c r="ED72" s="6">
        <f>(DX72*3)+(DY72*5)+(DZ72*5)+(EA72*20)</f>
        <v>0</v>
      </c>
      <c r="EE72" s="15">
        <f>EB72+EC72+ED72</f>
        <v>0</v>
      </c>
      <c r="EF72" s="16"/>
      <c r="EG72" s="1"/>
      <c r="EH72" s="2"/>
      <c r="EI72" s="2"/>
      <c r="EJ72" s="2"/>
      <c r="EK72" s="2"/>
      <c r="EL72" s="2"/>
      <c r="EM72" s="7">
        <f>EF72+EG72</f>
        <v>0</v>
      </c>
      <c r="EN72" s="14">
        <f>EH72/2</f>
        <v>0</v>
      </c>
      <c r="EO72" s="6">
        <f>(EI72*3)+(EJ72*5)+(EK72*5)+(EL72*20)</f>
        <v>0</v>
      </c>
      <c r="EP72" s="15">
        <f>EM72+EN72+EO72</f>
        <v>0</v>
      </c>
      <c r="EQ72" s="16"/>
      <c r="ER72" s="1"/>
      <c r="ES72" s="2"/>
      <c r="ET72" s="2"/>
      <c r="EU72" s="2"/>
      <c r="EV72" s="2"/>
      <c r="EW72" s="2"/>
      <c r="EX72" s="7">
        <f>EQ72+ER72</f>
        <v>0</v>
      </c>
      <c r="EY72" s="14">
        <f>ES72/2</f>
        <v>0</v>
      </c>
      <c r="EZ72" s="6">
        <f>(ET72*3)+(EU72*5)+(EV72*5)+(EW72*20)</f>
        <v>0</v>
      </c>
      <c r="FA72" s="15">
        <f>EX72+EY72+EZ72</f>
        <v>0</v>
      </c>
      <c r="FB72" s="16"/>
      <c r="FC72" s="1"/>
      <c r="FD72" s="2"/>
      <c r="FE72" s="2"/>
      <c r="FF72" s="2"/>
      <c r="FG72" s="2"/>
      <c r="FH72" s="2"/>
      <c r="FI72" s="7">
        <f>FB72+FC72</f>
        <v>0</v>
      </c>
      <c r="FJ72" s="14">
        <f>FD72/2</f>
        <v>0</v>
      </c>
      <c r="FK72" s="6">
        <f>(FE72*3)+(FF72*5)+(FG72*5)+(FH72*20)</f>
        <v>0</v>
      </c>
      <c r="FL72" s="15">
        <f>FI72+FJ72+FK72</f>
        <v>0</v>
      </c>
      <c r="FM72" s="16"/>
      <c r="FN72" s="1"/>
      <c r="FO72" s="2"/>
      <c r="FP72" s="2"/>
      <c r="FQ72" s="2"/>
      <c r="FR72" s="2"/>
      <c r="FS72" s="2"/>
      <c r="FT72" s="7">
        <f>FM72+FN72</f>
        <v>0</v>
      </c>
      <c r="FU72" s="14">
        <f>FO72/2</f>
        <v>0</v>
      </c>
      <c r="FV72" s="6">
        <f>(FP72*3)+(FQ72*5)+(FR72*5)+(FS72*20)</f>
        <v>0</v>
      </c>
      <c r="FW72" s="15">
        <f>FT72+FU72+FV72</f>
        <v>0</v>
      </c>
      <c r="FX72" s="16"/>
      <c r="FY72" s="1"/>
      <c r="FZ72" s="2"/>
      <c r="GA72" s="2"/>
      <c r="GB72" s="2"/>
      <c r="GC72" s="2"/>
      <c r="GD72" s="2"/>
      <c r="GE72" s="7">
        <f>FX72+FY72</f>
        <v>0</v>
      </c>
      <c r="GF72" s="14">
        <f>FZ72/2</f>
        <v>0</v>
      </c>
      <c r="GG72" s="6">
        <f>(GA72*3)+(GB72*5)+(GC72*5)+(GD72*20)</f>
        <v>0</v>
      </c>
      <c r="GH72" s="15">
        <f>GE72+GF72+GG72</f>
        <v>0</v>
      </c>
      <c r="GI72" s="16"/>
      <c r="GJ72" s="1"/>
      <c r="GK72" s="2"/>
      <c r="GL72" s="2"/>
      <c r="GM72" s="2"/>
      <c r="GN72" s="2"/>
      <c r="GO72" s="2"/>
      <c r="GP72" s="7">
        <f>GI72+GJ72</f>
        <v>0</v>
      </c>
      <c r="GQ72" s="14">
        <f>GK72/2</f>
        <v>0</v>
      </c>
      <c r="GR72" s="6">
        <f>(GL72*3)+(GM72*5)+(GN72*5)+(GO72*20)</f>
        <v>0</v>
      </c>
      <c r="GS72" s="15">
        <f>GP72+GQ72+GR72</f>
        <v>0</v>
      </c>
      <c r="GT72" s="16"/>
      <c r="GU72" s="1"/>
      <c r="GV72" s="2"/>
      <c r="GW72" s="2"/>
      <c r="GX72" s="2"/>
      <c r="GY72" s="2"/>
      <c r="GZ72" s="2"/>
      <c r="HA72" s="7">
        <f>GT72+GU72</f>
        <v>0</v>
      </c>
      <c r="HB72" s="14">
        <f>GV72/2</f>
        <v>0</v>
      </c>
      <c r="HC72" s="6">
        <f>(GW72*3)+(GX72*5)+(GY72*5)+(GZ72*20)</f>
        <v>0</v>
      </c>
      <c r="HD72" s="15">
        <f>HA72+HB72+HC72</f>
        <v>0</v>
      </c>
      <c r="HE72" s="16"/>
      <c r="HF72" s="1"/>
      <c r="HG72" s="2"/>
      <c r="HH72" s="2"/>
      <c r="HI72" s="2"/>
      <c r="HJ72" s="2"/>
      <c r="HK72" s="2"/>
      <c r="HL72" s="7">
        <f>HE72+HF72</f>
        <v>0</v>
      </c>
      <c r="HM72" s="14">
        <f>HG72/2</f>
        <v>0</v>
      </c>
      <c r="HN72" s="6">
        <f>(HH72*3)+(HI72*5)+(HJ72*5)+(HK72*20)</f>
        <v>0</v>
      </c>
      <c r="HO72" s="15">
        <f>HL72+HM72+HN72</f>
        <v>0</v>
      </c>
      <c r="HP72" s="16"/>
      <c r="HQ72" s="1"/>
      <c r="HR72" s="2"/>
      <c r="HS72" s="2"/>
      <c r="HT72" s="2"/>
      <c r="HU72" s="2"/>
      <c r="HV72" s="2"/>
      <c r="HW72" s="7">
        <f>HP72+HQ72</f>
        <v>0</v>
      </c>
      <c r="HX72" s="14">
        <f>HR72/2</f>
        <v>0</v>
      </c>
      <c r="HY72" s="6">
        <f>(HS72*3)+(HT72*5)+(HU72*5)+(HV72*20)</f>
        <v>0</v>
      </c>
      <c r="HZ72" s="15">
        <f>HW72+HX72+HY72</f>
        <v>0</v>
      </c>
      <c r="IA72" s="16"/>
      <c r="IB72" s="1"/>
      <c r="IC72" s="2"/>
      <c r="ID72" s="2"/>
      <c r="IE72" s="2"/>
      <c r="IF72" s="2"/>
      <c r="IG72" s="2"/>
      <c r="IH72" s="7">
        <f>IA72+IB72</f>
        <v>0</v>
      </c>
      <c r="II72" s="14">
        <f>IC72/2</f>
        <v>0</v>
      </c>
      <c r="IJ72" s="6">
        <f>(ID72*3)+(IE72*5)+(IF72*5)+(IG72*20)</f>
        <v>0</v>
      </c>
      <c r="IK72" s="58">
        <f>IH72+II72+IJ72</f>
        <v>0</v>
      </c>
      <c r="IL72" s="59"/>
    </row>
    <row r="73" spans="1:246" ht="12.75">
      <c r="A73" s="31">
        <v>26</v>
      </c>
      <c r="B73" s="29" t="s">
        <v>133</v>
      </c>
      <c r="C73" s="29"/>
      <c r="D73" s="30"/>
      <c r="E73" s="30"/>
      <c r="F73" s="30" t="s">
        <v>17</v>
      </c>
      <c r="G73" s="90" t="s">
        <v>24</v>
      </c>
      <c r="H73" s="28">
        <f>IF(AND(OR($H$2="Y",$I$2="Y"),J73&lt;5,K73&lt;5),IF(AND(J73=J72,K73=K72),H72+1,1),"")</f>
      </c>
      <c r="I73" s="24" t="e">
        <f>IF(AND($I$2="Y",K73&gt;0,OR(AND(H73=1,#REF!=10),AND(H73=2,#REF!=20),AND(H73=3,H92=30),AND(H73=4,#REF!=40),AND(H73=5,H106=50),AND(H73=6,H115=60),AND(H73=7,#REF!=70),AND(H73=8,H124=80),AND(H73=9,H133=90),AND(H73=10,H146=100))),VLOOKUP(K73-1,SortLookup!$A$13:$B$16,2,FALSE),"")</f>
        <v>#REF!</v>
      </c>
      <c r="J73" s="45">
        <f>IF(ISNA(VLOOKUP(F73,SortLookup!$A$1:$B$5,2,FALSE))," ",VLOOKUP(F73,SortLookup!$A$1:$B$5,2,FALSE))</f>
        <v>0</v>
      </c>
      <c r="K73" s="25">
        <f>IF(ISNA(VLOOKUP(G73,SortLookup!$A$7:$B$11,2,FALSE))," ",VLOOKUP(G73,SortLookup!$A$7:$B$11,2,FALSE))</f>
        <v>3</v>
      </c>
      <c r="L73" s="123">
        <f>M73+N73+O73</f>
        <v>236.48</v>
      </c>
      <c r="M73" s="125">
        <f>AC73+AP73+BB73+BM73+BY73+CJ73+CU73+DF73+DQ73+EB73+EM73+EX73+FI73+FT73+GE73+GP73+HA73+HL73+HW73+IH73</f>
        <v>220.48</v>
      </c>
      <c r="N73" s="52">
        <f>AE73+AR73+BD73+BO73+CA73+CL73+CW73+DH73+DS73+ED73+EO73+EZ73+FK73+FV73+GG73+GR73+HC73+HN73+HY73+IJ73</f>
        <v>5</v>
      </c>
      <c r="O73" s="53">
        <f>P73/2</f>
        <v>11</v>
      </c>
      <c r="P73" s="126">
        <f>X73+AK73+AW73+BH73+BT73+CE73+CP73+DA73+DL73+DW73+EH73+ES73+FD73+FO73+FZ73+GK73+GV73+HG73+HR73+IC73</f>
        <v>22</v>
      </c>
      <c r="Q73" s="135">
        <v>3.97</v>
      </c>
      <c r="R73" s="38">
        <v>4.19</v>
      </c>
      <c r="S73" s="38">
        <v>7.73</v>
      </c>
      <c r="T73" s="38">
        <v>6.2</v>
      </c>
      <c r="U73" s="38"/>
      <c r="V73" s="38"/>
      <c r="W73" s="38"/>
      <c r="X73" s="39">
        <v>18</v>
      </c>
      <c r="Y73" s="39">
        <v>0</v>
      </c>
      <c r="Z73" s="39">
        <v>0</v>
      </c>
      <c r="AA73" s="39">
        <v>0</v>
      </c>
      <c r="AB73" s="40">
        <v>0</v>
      </c>
      <c r="AC73" s="34">
        <f>Q73+R73+S73+T73+U73+V73+W73</f>
        <v>22.09</v>
      </c>
      <c r="AD73" s="33">
        <f>X73/2</f>
        <v>9</v>
      </c>
      <c r="AE73" s="26">
        <f>(Y73*3)+(Z73*5)+(AA73*5)+(AB73*20)</f>
        <v>0</v>
      </c>
      <c r="AF73" s="94">
        <f>AC73+AD73+AE73</f>
        <v>31.09</v>
      </c>
      <c r="AG73" s="135">
        <v>33.04</v>
      </c>
      <c r="AH73" s="38"/>
      <c r="AI73" s="38"/>
      <c r="AJ73" s="38"/>
      <c r="AK73" s="39">
        <v>1</v>
      </c>
      <c r="AL73" s="39">
        <v>0</v>
      </c>
      <c r="AM73" s="39">
        <v>0</v>
      </c>
      <c r="AN73" s="39">
        <v>0</v>
      </c>
      <c r="AO73" s="40">
        <v>0</v>
      </c>
      <c r="AP73" s="34">
        <f>AG73+AH73+AI73+AJ73</f>
        <v>33.04</v>
      </c>
      <c r="AQ73" s="33">
        <f>AK73/2</f>
        <v>0.5</v>
      </c>
      <c r="AR73" s="26">
        <f>(AL73*3)+(AM73*5)+(AN73*5)+(AO73*20)</f>
        <v>0</v>
      </c>
      <c r="AS73" s="94">
        <f>AP73+AQ73+AR73</f>
        <v>33.54</v>
      </c>
      <c r="AT73" s="135">
        <v>56.42</v>
      </c>
      <c r="AU73" s="38"/>
      <c r="AV73" s="38"/>
      <c r="AW73" s="39">
        <v>0</v>
      </c>
      <c r="AX73" s="39">
        <v>0</v>
      </c>
      <c r="AY73" s="39">
        <v>0</v>
      </c>
      <c r="AZ73" s="39">
        <v>1</v>
      </c>
      <c r="BA73" s="40">
        <v>0</v>
      </c>
      <c r="BB73" s="34">
        <f>AT73+AU73+AV73</f>
        <v>56.42</v>
      </c>
      <c r="BC73" s="33">
        <f>AW73/2</f>
        <v>0</v>
      </c>
      <c r="BD73" s="26">
        <f>(AX73*3)+(AY73*5)+(AZ73*5)+(BA73*20)</f>
        <v>5</v>
      </c>
      <c r="BE73" s="94">
        <f>BB73+BC73+BD73</f>
        <v>61.42</v>
      </c>
      <c r="BF73" s="92"/>
      <c r="BG73" s="85"/>
      <c r="BH73" s="39"/>
      <c r="BI73" s="39"/>
      <c r="BJ73" s="39"/>
      <c r="BK73" s="39"/>
      <c r="BL73" s="40"/>
      <c r="BM73" s="63">
        <f>BF73+BG73</f>
        <v>0</v>
      </c>
      <c r="BN73" s="53">
        <f>BH73/2</f>
        <v>0</v>
      </c>
      <c r="BO73" s="52">
        <f>(BI73*3)+(BJ73*5)+(BK73*5)+(BL73*20)</f>
        <v>0</v>
      </c>
      <c r="BP73" s="51">
        <f>BM73+BN73+BO73</f>
        <v>0</v>
      </c>
      <c r="BQ73" s="42">
        <v>108.93</v>
      </c>
      <c r="BR73" s="38"/>
      <c r="BS73" s="38"/>
      <c r="BT73" s="39">
        <v>3</v>
      </c>
      <c r="BU73" s="39">
        <v>0</v>
      </c>
      <c r="BV73" s="39">
        <v>0</v>
      </c>
      <c r="BW73" s="39">
        <v>0</v>
      </c>
      <c r="BX73" s="40">
        <v>0</v>
      </c>
      <c r="BY73" s="34">
        <f>BQ73+BR73+BS73</f>
        <v>108.93</v>
      </c>
      <c r="BZ73" s="33">
        <f>BT73/2</f>
        <v>1.5</v>
      </c>
      <c r="CA73" s="26">
        <f>(BU73*3)+(BV73*5)+(BW73*5)+(BX73*20)</f>
        <v>0</v>
      </c>
      <c r="CB73" s="46">
        <f>BY73+BZ73+CA73</f>
        <v>110.43</v>
      </c>
      <c r="CC73" s="1"/>
      <c r="CD73" s="1"/>
      <c r="CE73" s="2"/>
      <c r="CF73" s="2"/>
      <c r="CG73" s="2"/>
      <c r="CH73" s="2"/>
      <c r="CI73" s="2"/>
      <c r="CJ73" s="7">
        <f>CC73+CD73</f>
        <v>0</v>
      </c>
      <c r="CK73" s="14">
        <f>CE73/2</f>
        <v>0</v>
      </c>
      <c r="CL73" s="6">
        <f>(CF73*3)+(CG73*5)+(CH73*5)+(CI73*20)</f>
        <v>0</v>
      </c>
      <c r="CM73" s="15">
        <f>CJ73+CK73+CL73</f>
        <v>0</v>
      </c>
      <c r="CN73" s="16"/>
      <c r="CO73" s="1"/>
      <c r="CP73" s="2"/>
      <c r="CQ73" s="2"/>
      <c r="CR73" s="2"/>
      <c r="CS73" s="2"/>
      <c r="CT73" s="2"/>
      <c r="CU73" s="7">
        <f>CN73+CO73</f>
        <v>0</v>
      </c>
      <c r="CV73" s="14">
        <f>CP73/2</f>
        <v>0</v>
      </c>
      <c r="CW73" s="6">
        <f>(CQ73*3)+(CR73*5)+(CS73*5)+(CT73*20)</f>
        <v>0</v>
      </c>
      <c r="CX73" s="15">
        <f>CU73+CV73+CW73</f>
        <v>0</v>
      </c>
      <c r="CY73" s="16"/>
      <c r="CZ73" s="1"/>
      <c r="DA73" s="2"/>
      <c r="DB73" s="2"/>
      <c r="DC73" s="2"/>
      <c r="DD73" s="2"/>
      <c r="DE73" s="2"/>
      <c r="DF73" s="7">
        <f>CY73+CZ73</f>
        <v>0</v>
      </c>
      <c r="DG73" s="14">
        <f>DA73/2</f>
        <v>0</v>
      </c>
      <c r="DH73" s="6">
        <f>(DB73*3)+(DC73*5)+(DD73*5)+(DE73*20)</f>
        <v>0</v>
      </c>
      <c r="DI73" s="15">
        <f>DF73+DG73+DH73</f>
        <v>0</v>
      </c>
      <c r="DJ73" s="16"/>
      <c r="DK73" s="1"/>
      <c r="DL73" s="2"/>
      <c r="DM73" s="2"/>
      <c r="DN73" s="2"/>
      <c r="DO73" s="2"/>
      <c r="DP73" s="2"/>
      <c r="DQ73" s="7">
        <f>DJ73+DK73</f>
        <v>0</v>
      </c>
      <c r="DR73" s="14">
        <f>DL73/2</f>
        <v>0</v>
      </c>
      <c r="DS73" s="6">
        <f>(DM73*3)+(DN73*5)+(DO73*5)+(DP73*20)</f>
        <v>0</v>
      </c>
      <c r="DT73" s="15">
        <f>DQ73+DR73+DS73</f>
        <v>0</v>
      </c>
      <c r="DU73" s="16"/>
      <c r="DV73" s="1"/>
      <c r="DW73" s="2"/>
      <c r="DX73" s="2"/>
      <c r="DY73" s="2"/>
      <c r="DZ73" s="2"/>
      <c r="EA73" s="2"/>
      <c r="EB73" s="7">
        <f>DU73+DV73</f>
        <v>0</v>
      </c>
      <c r="EC73" s="14">
        <f>DW73/2</f>
        <v>0</v>
      </c>
      <c r="ED73" s="6">
        <f>(DX73*3)+(DY73*5)+(DZ73*5)+(EA73*20)</f>
        <v>0</v>
      </c>
      <c r="EE73" s="15">
        <f>EB73+EC73+ED73</f>
        <v>0</v>
      </c>
      <c r="EF73" s="16"/>
      <c r="EG73" s="1"/>
      <c r="EH73" s="2"/>
      <c r="EI73" s="2"/>
      <c r="EJ73" s="2"/>
      <c r="EK73" s="2"/>
      <c r="EL73" s="2"/>
      <c r="EM73" s="7">
        <f>EF73+EG73</f>
        <v>0</v>
      </c>
      <c r="EN73" s="14">
        <f>EH73/2</f>
        <v>0</v>
      </c>
      <c r="EO73" s="6">
        <f>(EI73*3)+(EJ73*5)+(EK73*5)+(EL73*20)</f>
        <v>0</v>
      </c>
      <c r="EP73" s="15">
        <f>EM73+EN73+EO73</f>
        <v>0</v>
      </c>
      <c r="EQ73" s="16"/>
      <c r="ER73" s="1"/>
      <c r="ES73" s="2"/>
      <c r="ET73" s="2"/>
      <c r="EU73" s="2"/>
      <c r="EV73" s="2"/>
      <c r="EW73" s="2"/>
      <c r="EX73" s="7">
        <f>EQ73+ER73</f>
        <v>0</v>
      </c>
      <c r="EY73" s="14">
        <f>ES73/2</f>
        <v>0</v>
      </c>
      <c r="EZ73" s="6">
        <f>(ET73*3)+(EU73*5)+(EV73*5)+(EW73*20)</f>
        <v>0</v>
      </c>
      <c r="FA73" s="15">
        <f>EX73+EY73+EZ73</f>
        <v>0</v>
      </c>
      <c r="FB73" s="16"/>
      <c r="FC73" s="1"/>
      <c r="FD73" s="2"/>
      <c r="FE73" s="2"/>
      <c r="FF73" s="2"/>
      <c r="FG73" s="2"/>
      <c r="FH73" s="2"/>
      <c r="FI73" s="7">
        <f>FB73+FC73</f>
        <v>0</v>
      </c>
      <c r="FJ73" s="14">
        <f>FD73/2</f>
        <v>0</v>
      </c>
      <c r="FK73" s="6">
        <f>(FE73*3)+(FF73*5)+(FG73*5)+(FH73*20)</f>
        <v>0</v>
      </c>
      <c r="FL73" s="15">
        <f>FI73+FJ73+FK73</f>
        <v>0</v>
      </c>
      <c r="FM73" s="16"/>
      <c r="FN73" s="1"/>
      <c r="FO73" s="2"/>
      <c r="FP73" s="2"/>
      <c r="FQ73" s="2"/>
      <c r="FR73" s="2"/>
      <c r="FS73" s="2"/>
      <c r="FT73" s="7">
        <f>FM73+FN73</f>
        <v>0</v>
      </c>
      <c r="FU73" s="14">
        <f>FO73/2</f>
        <v>0</v>
      </c>
      <c r="FV73" s="6">
        <f>(FP73*3)+(FQ73*5)+(FR73*5)+(FS73*20)</f>
        <v>0</v>
      </c>
      <c r="FW73" s="15">
        <f>FT73+FU73+FV73</f>
        <v>0</v>
      </c>
      <c r="FX73" s="16"/>
      <c r="FY73" s="1"/>
      <c r="FZ73" s="2"/>
      <c r="GA73" s="2"/>
      <c r="GB73" s="2"/>
      <c r="GC73" s="2"/>
      <c r="GD73" s="2"/>
      <c r="GE73" s="7">
        <f>FX73+FY73</f>
        <v>0</v>
      </c>
      <c r="GF73" s="14">
        <f>FZ73/2</f>
        <v>0</v>
      </c>
      <c r="GG73" s="6">
        <f>(GA73*3)+(GB73*5)+(GC73*5)+(GD73*20)</f>
        <v>0</v>
      </c>
      <c r="GH73" s="15">
        <f>GE73+GF73+GG73</f>
        <v>0</v>
      </c>
      <c r="GI73" s="16"/>
      <c r="GJ73" s="1"/>
      <c r="GK73" s="2"/>
      <c r="GL73" s="2"/>
      <c r="GM73" s="2"/>
      <c r="GN73" s="2"/>
      <c r="GO73" s="2"/>
      <c r="GP73" s="7">
        <f>GI73+GJ73</f>
        <v>0</v>
      </c>
      <c r="GQ73" s="14">
        <f>GK73/2</f>
        <v>0</v>
      </c>
      <c r="GR73" s="6">
        <f>(GL73*3)+(GM73*5)+(GN73*5)+(GO73*20)</f>
        <v>0</v>
      </c>
      <c r="GS73" s="15">
        <f>GP73+GQ73+GR73</f>
        <v>0</v>
      </c>
      <c r="GT73" s="16"/>
      <c r="GU73" s="1"/>
      <c r="GV73" s="2"/>
      <c r="GW73" s="2"/>
      <c r="GX73" s="2"/>
      <c r="GY73" s="2"/>
      <c r="GZ73" s="2"/>
      <c r="HA73" s="7">
        <f>GT73+GU73</f>
        <v>0</v>
      </c>
      <c r="HB73" s="14">
        <f>GV73/2</f>
        <v>0</v>
      </c>
      <c r="HC73" s="6">
        <f>(GW73*3)+(GX73*5)+(GY73*5)+(GZ73*20)</f>
        <v>0</v>
      </c>
      <c r="HD73" s="15">
        <f>HA73+HB73+HC73</f>
        <v>0</v>
      </c>
      <c r="HE73" s="16"/>
      <c r="HF73" s="1"/>
      <c r="HG73" s="2"/>
      <c r="HH73" s="2"/>
      <c r="HI73" s="2"/>
      <c r="HJ73" s="2"/>
      <c r="HK73" s="2"/>
      <c r="HL73" s="7">
        <f>HE73+HF73</f>
        <v>0</v>
      </c>
      <c r="HM73" s="14">
        <f>HG73/2</f>
        <v>0</v>
      </c>
      <c r="HN73" s="6">
        <f>(HH73*3)+(HI73*5)+(HJ73*5)+(HK73*20)</f>
        <v>0</v>
      </c>
      <c r="HO73" s="15">
        <f>HL73+HM73+HN73</f>
        <v>0</v>
      </c>
      <c r="HP73" s="16"/>
      <c r="HQ73" s="1"/>
      <c r="HR73" s="2"/>
      <c r="HS73" s="2"/>
      <c r="HT73" s="2"/>
      <c r="HU73" s="2"/>
      <c r="HV73" s="2"/>
      <c r="HW73" s="7">
        <f>HP73+HQ73</f>
        <v>0</v>
      </c>
      <c r="HX73" s="14">
        <f>HR73/2</f>
        <v>0</v>
      </c>
      <c r="HY73" s="6">
        <f>(HS73*3)+(HT73*5)+(HU73*5)+(HV73*20)</f>
        <v>0</v>
      </c>
      <c r="HZ73" s="15">
        <f>HW73+HX73+HY73</f>
        <v>0</v>
      </c>
      <c r="IA73" s="16"/>
      <c r="IB73" s="1"/>
      <c r="IC73" s="2"/>
      <c r="ID73" s="2"/>
      <c r="IE73" s="2"/>
      <c r="IF73" s="2"/>
      <c r="IG73" s="2"/>
      <c r="IH73" s="7">
        <f>IA73+IB73</f>
        <v>0</v>
      </c>
      <c r="II73" s="14">
        <f>IC73/2</f>
        <v>0</v>
      </c>
      <c r="IJ73" s="6">
        <f>(ID73*3)+(IE73*5)+(IF73*5)+(IG73*20)</f>
        <v>0</v>
      </c>
      <c r="IK73" s="58">
        <f>IH73+II73+IJ73</f>
        <v>0</v>
      </c>
      <c r="IL73" s="59"/>
    </row>
    <row r="74" spans="1:246" ht="14.25" customHeight="1">
      <c r="A74" s="31">
        <v>27</v>
      </c>
      <c r="B74" s="29" t="s">
        <v>174</v>
      </c>
      <c r="C74" s="29"/>
      <c r="D74" s="30"/>
      <c r="E74" s="30"/>
      <c r="F74" s="30" t="s">
        <v>17</v>
      </c>
      <c r="G74" s="90" t="s">
        <v>25</v>
      </c>
      <c r="H74" s="28">
        <f>IF(AND(OR($H$2="Y",$I$2="Y"),J74&lt;5,K74&lt;5),IF(AND(J74=J73,K74=K73),H73+1,1),"")</f>
      </c>
      <c r="I74" s="24" t="e">
        <f>IF(AND($I$2="Y",K74&gt;0,OR(AND(H74=1,#REF!=10),AND(H74=2,H93=20),AND(H74=3,H102=30),AND(H74=4,H111=40),AND(H74=5,H119=50),AND(H74=6,H128=60),AND(H74=7,H137=70),AND(H74=8,H146=80),AND(H74=9,H155=90),AND(H74=10,H164=100))),VLOOKUP(K74-1,SortLookup!$A$13:$B$16,2,FALSE),"")</f>
        <v>#REF!</v>
      </c>
      <c r="J74" s="45">
        <f>IF(ISNA(VLOOKUP(F74,SortLookup!$A$1:$B$5,2,FALSE))," ",VLOOKUP(F74,SortLookup!$A$1:$B$5,2,FALSE))</f>
        <v>0</v>
      </c>
      <c r="K74" s="25">
        <f>IF(ISNA(VLOOKUP(G74,SortLookup!$A$7:$B$11,2,FALSE))," ",VLOOKUP(G74,SortLookup!$A$7:$B$11,2,FALSE))</f>
        <v>4</v>
      </c>
      <c r="L74" s="123">
        <f>M74+N74+O74</f>
        <v>255.25</v>
      </c>
      <c r="M74" s="125">
        <f>AC74+AP74+BB74+BM74+BY74+CJ74+CU74+DF74+DQ74+EB74+EM74+EX74+FI74+FT74+GE74+GP74+HA74+HL74+HW74+IH74</f>
        <v>210.75</v>
      </c>
      <c r="N74" s="52">
        <f>AE74+AR74+BD74+BO74+CA74+CL74+CW74+DH74+DS74+ED74+EO74+EZ74+FK74+FV74+GG74+GR74+HC74+HN74+HY74+IJ74</f>
        <v>18</v>
      </c>
      <c r="O74" s="53">
        <f>P74/2</f>
        <v>26.5</v>
      </c>
      <c r="P74" s="126">
        <f>X74+AK74+AW74+BH74+BT74+CE74+CP74+DA74+DL74+DW74+EH74+ES74+FD74+FO74+FZ74+GK74+GV74+HG74+HR74+IC74</f>
        <v>53</v>
      </c>
      <c r="Q74" s="135">
        <v>5.27</v>
      </c>
      <c r="R74" s="38">
        <v>12.55</v>
      </c>
      <c r="S74" s="38">
        <v>11.7</v>
      </c>
      <c r="T74" s="38">
        <v>8.94</v>
      </c>
      <c r="U74" s="38"/>
      <c r="V74" s="38"/>
      <c r="W74" s="38"/>
      <c r="X74" s="39">
        <v>15</v>
      </c>
      <c r="Y74" s="39">
        <v>0</v>
      </c>
      <c r="Z74" s="39">
        <v>0</v>
      </c>
      <c r="AA74" s="39">
        <v>0</v>
      </c>
      <c r="AB74" s="40">
        <v>0</v>
      </c>
      <c r="AC74" s="34">
        <f>Q74+R74+S74+T74+U74+V74+W74</f>
        <v>38.46</v>
      </c>
      <c r="AD74" s="33">
        <f>X74/2</f>
        <v>7.5</v>
      </c>
      <c r="AE74" s="26">
        <f>(Y74*3)+(Z74*5)+(AA74*5)+(AB74*20)</f>
        <v>0</v>
      </c>
      <c r="AF74" s="94">
        <f>AC74+AD74+AE74</f>
        <v>45.96</v>
      </c>
      <c r="AG74" s="135">
        <v>43.61</v>
      </c>
      <c r="AH74" s="38"/>
      <c r="AI74" s="38"/>
      <c r="AJ74" s="38"/>
      <c r="AK74" s="39">
        <v>7</v>
      </c>
      <c r="AL74" s="39">
        <v>0</v>
      </c>
      <c r="AM74" s="39">
        <v>0</v>
      </c>
      <c r="AN74" s="39">
        <v>0</v>
      </c>
      <c r="AO74" s="40">
        <v>0</v>
      </c>
      <c r="AP74" s="34">
        <f>AG74+AH74+AI74+AJ74</f>
        <v>43.61</v>
      </c>
      <c r="AQ74" s="33">
        <f>AK74/2</f>
        <v>3.5</v>
      </c>
      <c r="AR74" s="26">
        <f>(AL74*3)+(AM74*5)+(AN74*5)+(AO74*20)</f>
        <v>0</v>
      </c>
      <c r="AS74" s="94">
        <f>AP74+AQ74+AR74</f>
        <v>47.11</v>
      </c>
      <c r="AT74" s="135">
        <v>51.01</v>
      </c>
      <c r="AU74" s="38"/>
      <c r="AV74" s="38"/>
      <c r="AW74" s="39">
        <v>15</v>
      </c>
      <c r="AX74" s="39">
        <v>1</v>
      </c>
      <c r="AY74" s="39">
        <v>2</v>
      </c>
      <c r="AZ74" s="39">
        <v>0</v>
      </c>
      <c r="BA74" s="40">
        <v>0</v>
      </c>
      <c r="BB74" s="34">
        <f>AT74+AU74+AV74</f>
        <v>51.01</v>
      </c>
      <c r="BC74" s="33">
        <f>AW74/2</f>
        <v>7.5</v>
      </c>
      <c r="BD74" s="26">
        <f>(AX74*3)+(AY74*5)+(AZ74*5)+(BA74*20)</f>
        <v>13</v>
      </c>
      <c r="BE74" s="94">
        <f>BB74+BC74+BD74</f>
        <v>71.51</v>
      </c>
      <c r="BF74" s="92"/>
      <c r="BG74" s="85"/>
      <c r="BH74" s="39"/>
      <c r="BI74" s="39"/>
      <c r="BJ74" s="39"/>
      <c r="BK74" s="39"/>
      <c r="BL74" s="40"/>
      <c r="BM74" s="63">
        <f>BF74+BG74</f>
        <v>0</v>
      </c>
      <c r="BN74" s="53">
        <f>BH74/2</f>
        <v>0</v>
      </c>
      <c r="BO74" s="52">
        <f>(BI74*3)+(BJ74*5)+(BK74*5)+(BL74*20)</f>
        <v>0</v>
      </c>
      <c r="BP74" s="51">
        <f>BM74+BN74+BO74</f>
        <v>0</v>
      </c>
      <c r="BQ74" s="42">
        <v>77.67</v>
      </c>
      <c r="BR74" s="38"/>
      <c r="BS74" s="38"/>
      <c r="BT74" s="39">
        <v>16</v>
      </c>
      <c r="BU74" s="39">
        <v>0</v>
      </c>
      <c r="BV74" s="39">
        <v>1</v>
      </c>
      <c r="BW74" s="39">
        <v>0</v>
      </c>
      <c r="BX74" s="40">
        <v>0</v>
      </c>
      <c r="BY74" s="34">
        <f>BQ74+BR74+BS74</f>
        <v>77.67</v>
      </c>
      <c r="BZ74" s="33">
        <f>BT74/2</f>
        <v>8</v>
      </c>
      <c r="CA74" s="26">
        <f>(BU74*3)+(BV74*5)+(BW74*5)+(BX74*20)</f>
        <v>5</v>
      </c>
      <c r="CB74" s="46">
        <f>BY74+BZ74+CA74</f>
        <v>90.67</v>
      </c>
      <c r="CC74" s="1"/>
      <c r="CD74" s="1"/>
      <c r="CE74" s="2"/>
      <c r="CF74" s="2"/>
      <c r="CG74" s="2"/>
      <c r="CH74" s="2"/>
      <c r="CI74" s="2"/>
      <c r="CJ74" s="7">
        <f>CC74+CD74</f>
        <v>0</v>
      </c>
      <c r="CK74" s="14">
        <f>CE74/2</f>
        <v>0</v>
      </c>
      <c r="CL74" s="6">
        <f>(CF74*3)+(CG74*5)+(CH74*5)+(CI74*20)</f>
        <v>0</v>
      </c>
      <c r="CM74" s="15">
        <f>CJ74+CK74+CL74</f>
        <v>0</v>
      </c>
      <c r="CN74" s="16"/>
      <c r="CO74" s="1"/>
      <c r="CP74" s="2"/>
      <c r="CQ74" s="2"/>
      <c r="CR74" s="2"/>
      <c r="CS74" s="2"/>
      <c r="CT74" s="2"/>
      <c r="CU74" s="7">
        <f>CN74+CO74</f>
        <v>0</v>
      </c>
      <c r="CV74" s="14">
        <f>CP74/2</f>
        <v>0</v>
      </c>
      <c r="CW74" s="6">
        <f>(CQ74*3)+(CR74*5)+(CS74*5)+(CT74*20)</f>
        <v>0</v>
      </c>
      <c r="CX74" s="15">
        <f>CU74+CV74+CW74</f>
        <v>0</v>
      </c>
      <c r="CY74" s="16"/>
      <c r="CZ74" s="1"/>
      <c r="DA74" s="2"/>
      <c r="DB74" s="2"/>
      <c r="DC74" s="2"/>
      <c r="DD74" s="2"/>
      <c r="DE74" s="2"/>
      <c r="DF74" s="7">
        <f>CY74+CZ74</f>
        <v>0</v>
      </c>
      <c r="DG74" s="14">
        <f>DA74/2</f>
        <v>0</v>
      </c>
      <c r="DH74" s="6">
        <f>(DB74*3)+(DC74*5)+(DD74*5)+(DE74*20)</f>
        <v>0</v>
      </c>
      <c r="DI74" s="15">
        <f>DF74+DG74+DH74</f>
        <v>0</v>
      </c>
      <c r="DJ74" s="16"/>
      <c r="DK74" s="1"/>
      <c r="DL74" s="2"/>
      <c r="DM74" s="2"/>
      <c r="DN74" s="2"/>
      <c r="DO74" s="2"/>
      <c r="DP74" s="2"/>
      <c r="DQ74" s="7">
        <f>DJ74+DK74</f>
        <v>0</v>
      </c>
      <c r="DR74" s="14">
        <f>DL74/2</f>
        <v>0</v>
      </c>
      <c r="DS74" s="6">
        <f>(DM74*3)+(DN74*5)+(DO74*5)+(DP74*20)</f>
        <v>0</v>
      </c>
      <c r="DT74" s="15">
        <f>DQ74+DR74+DS74</f>
        <v>0</v>
      </c>
      <c r="DU74" s="16"/>
      <c r="DV74" s="1"/>
      <c r="DW74" s="2"/>
      <c r="DX74" s="2"/>
      <c r="DY74" s="2"/>
      <c r="DZ74" s="2"/>
      <c r="EA74" s="2"/>
      <c r="EB74" s="7">
        <f>DU74+DV74</f>
        <v>0</v>
      </c>
      <c r="EC74" s="14">
        <f>DW74/2</f>
        <v>0</v>
      </c>
      <c r="ED74" s="6">
        <f>(DX74*3)+(DY74*5)+(DZ74*5)+(EA74*20)</f>
        <v>0</v>
      </c>
      <c r="EE74" s="15">
        <f>EB74+EC74+ED74</f>
        <v>0</v>
      </c>
      <c r="EF74" s="16"/>
      <c r="EG74" s="1"/>
      <c r="EH74" s="2"/>
      <c r="EI74" s="2"/>
      <c r="EJ74" s="2"/>
      <c r="EK74" s="2"/>
      <c r="EL74" s="2"/>
      <c r="EM74" s="7">
        <f>EF74+EG74</f>
        <v>0</v>
      </c>
      <c r="EN74" s="14">
        <f>EH74/2</f>
        <v>0</v>
      </c>
      <c r="EO74" s="6">
        <f>(EI74*3)+(EJ74*5)+(EK74*5)+(EL74*20)</f>
        <v>0</v>
      </c>
      <c r="EP74" s="15">
        <f>EM74+EN74+EO74</f>
        <v>0</v>
      </c>
      <c r="EQ74" s="16"/>
      <c r="ER74" s="1"/>
      <c r="ES74" s="2"/>
      <c r="ET74" s="2"/>
      <c r="EU74" s="2"/>
      <c r="EV74" s="2"/>
      <c r="EW74" s="2"/>
      <c r="EX74" s="7">
        <f>EQ74+ER74</f>
        <v>0</v>
      </c>
      <c r="EY74" s="14">
        <f>ES74/2</f>
        <v>0</v>
      </c>
      <c r="EZ74" s="6">
        <f>(ET74*3)+(EU74*5)+(EV74*5)+(EW74*20)</f>
        <v>0</v>
      </c>
      <c r="FA74" s="15">
        <f>EX74+EY74+EZ74</f>
        <v>0</v>
      </c>
      <c r="FB74" s="16"/>
      <c r="FC74" s="1"/>
      <c r="FD74" s="2"/>
      <c r="FE74" s="2"/>
      <c r="FF74" s="2"/>
      <c r="FG74" s="2"/>
      <c r="FH74" s="2"/>
      <c r="FI74" s="7">
        <f>FB74+FC74</f>
        <v>0</v>
      </c>
      <c r="FJ74" s="14">
        <f>FD74/2</f>
        <v>0</v>
      </c>
      <c r="FK74" s="6">
        <f>(FE74*3)+(FF74*5)+(FG74*5)+(FH74*20)</f>
        <v>0</v>
      </c>
      <c r="FL74" s="15">
        <f>FI74+FJ74+FK74</f>
        <v>0</v>
      </c>
      <c r="FM74" s="16"/>
      <c r="FN74" s="1"/>
      <c r="FO74" s="2"/>
      <c r="FP74" s="2"/>
      <c r="FQ74" s="2"/>
      <c r="FR74" s="2"/>
      <c r="FS74" s="2"/>
      <c r="FT74" s="7">
        <f>FM74+FN74</f>
        <v>0</v>
      </c>
      <c r="FU74" s="14">
        <f>FO74/2</f>
        <v>0</v>
      </c>
      <c r="FV74" s="6">
        <f>(FP74*3)+(FQ74*5)+(FR74*5)+(FS74*20)</f>
        <v>0</v>
      </c>
      <c r="FW74" s="15">
        <f>FT74+FU74+FV74</f>
        <v>0</v>
      </c>
      <c r="FX74" s="16"/>
      <c r="FY74" s="1"/>
      <c r="FZ74" s="2"/>
      <c r="GA74" s="2"/>
      <c r="GB74" s="2"/>
      <c r="GC74" s="2"/>
      <c r="GD74" s="2"/>
      <c r="GE74" s="7">
        <f>FX74+FY74</f>
        <v>0</v>
      </c>
      <c r="GF74" s="14">
        <f>FZ74/2</f>
        <v>0</v>
      </c>
      <c r="GG74" s="6">
        <f>(GA74*3)+(GB74*5)+(GC74*5)+(GD74*20)</f>
        <v>0</v>
      </c>
      <c r="GH74" s="15">
        <f>GE74+GF74+GG74</f>
        <v>0</v>
      </c>
      <c r="GI74" s="16"/>
      <c r="GJ74" s="1"/>
      <c r="GK74" s="2"/>
      <c r="GL74" s="2"/>
      <c r="GM74" s="2"/>
      <c r="GN74" s="2"/>
      <c r="GO74" s="2"/>
      <c r="GP74" s="7">
        <f>GI74+GJ74</f>
        <v>0</v>
      </c>
      <c r="GQ74" s="14">
        <f>GK74/2</f>
        <v>0</v>
      </c>
      <c r="GR74" s="6">
        <f>(GL74*3)+(GM74*5)+(GN74*5)+(GO74*20)</f>
        <v>0</v>
      </c>
      <c r="GS74" s="15">
        <f>GP74+GQ74+GR74</f>
        <v>0</v>
      </c>
      <c r="GT74" s="16"/>
      <c r="GU74" s="1"/>
      <c r="GV74" s="2"/>
      <c r="GW74" s="2"/>
      <c r="GX74" s="2"/>
      <c r="GY74" s="2"/>
      <c r="GZ74" s="2"/>
      <c r="HA74" s="7">
        <f>GT74+GU74</f>
        <v>0</v>
      </c>
      <c r="HB74" s="14">
        <f>GV74/2</f>
        <v>0</v>
      </c>
      <c r="HC74" s="6">
        <f>(GW74*3)+(GX74*5)+(GY74*5)+(GZ74*20)</f>
        <v>0</v>
      </c>
      <c r="HD74" s="15">
        <f>HA74+HB74+HC74</f>
        <v>0</v>
      </c>
      <c r="HE74" s="16"/>
      <c r="HF74" s="1"/>
      <c r="HG74" s="2"/>
      <c r="HH74" s="2"/>
      <c r="HI74" s="2"/>
      <c r="HJ74" s="2"/>
      <c r="HK74" s="2"/>
      <c r="HL74" s="7">
        <f>HE74+HF74</f>
        <v>0</v>
      </c>
      <c r="HM74" s="14">
        <f>HG74/2</f>
        <v>0</v>
      </c>
      <c r="HN74" s="6">
        <f>(HH74*3)+(HI74*5)+(HJ74*5)+(HK74*20)</f>
        <v>0</v>
      </c>
      <c r="HO74" s="15">
        <f>HL74+HM74+HN74</f>
        <v>0</v>
      </c>
      <c r="HP74" s="16"/>
      <c r="HQ74" s="1"/>
      <c r="HR74" s="2"/>
      <c r="HS74" s="2"/>
      <c r="HT74" s="2"/>
      <c r="HU74" s="2"/>
      <c r="HV74" s="2"/>
      <c r="HW74" s="7">
        <f>HP74+HQ74</f>
        <v>0</v>
      </c>
      <c r="HX74" s="14">
        <f>HR74/2</f>
        <v>0</v>
      </c>
      <c r="HY74" s="6">
        <f>(HS74*3)+(HT74*5)+(HU74*5)+(HV74*20)</f>
        <v>0</v>
      </c>
      <c r="HZ74" s="15">
        <f>HW74+HX74+HY74</f>
        <v>0</v>
      </c>
      <c r="IA74" s="16"/>
      <c r="IB74" s="1"/>
      <c r="IC74" s="2"/>
      <c r="ID74" s="2"/>
      <c r="IE74" s="2"/>
      <c r="IF74" s="2"/>
      <c r="IG74" s="2"/>
      <c r="IH74" s="7">
        <f>IA74+IB74</f>
        <v>0</v>
      </c>
      <c r="II74" s="14">
        <f>IC74/2</f>
        <v>0</v>
      </c>
      <c r="IJ74" s="6">
        <f>(ID74*3)+(IE74*5)+(IF74*5)+(IG74*20)</f>
        <v>0</v>
      </c>
      <c r="IK74" s="58">
        <f>IH74+II74+IJ74</f>
        <v>0</v>
      </c>
      <c r="IL74" s="59"/>
    </row>
    <row r="75" spans="1:246" ht="12.75">
      <c r="A75" s="31">
        <v>28</v>
      </c>
      <c r="B75" s="29" t="s">
        <v>167</v>
      </c>
      <c r="C75" s="29"/>
      <c r="D75" s="30"/>
      <c r="E75" s="30"/>
      <c r="F75" s="30" t="s">
        <v>17</v>
      </c>
      <c r="G75" s="90" t="s">
        <v>89</v>
      </c>
      <c r="H75" s="28">
        <f>IF(AND(OR($H$2="Y",$I$2="Y"),J75&lt;5,K75&lt;5),IF(AND(J75=J74,K75=K74),H74+1,1),"")</f>
      </c>
      <c r="I75" s="24" t="e">
        <f>IF(AND($I$2="Y",K75&gt;0,OR(AND(H75=1,#REF!=10),AND(H75=2,#REF!=20),AND(H75=3,H90=30),AND(H75=4,H103=40),AND(H75=5,H111=50),AND(H75=6,H120=60),AND(H75=7,H129=70),AND(H75=8,H138=80),AND(H75=9,H147=90),AND(H75=10,H156=100))),VLOOKUP(K75-1,SortLookup!$A$13:$B$16,2,FALSE),"")</f>
        <v>#REF!</v>
      </c>
      <c r="J75" s="45">
        <f>IF(ISNA(VLOOKUP(F75,SortLookup!$A$1:$B$5,2,FALSE))," ",VLOOKUP(F75,SortLookup!$A$1:$B$5,2,FALSE))</f>
        <v>0</v>
      </c>
      <c r="K75" s="25" t="str">
        <f>IF(ISNA(VLOOKUP(G75,SortLookup!$A$7:$B$11,2,FALSE))," ",VLOOKUP(G75,SortLookup!$A$7:$B$11,2,FALSE))</f>
        <v> </v>
      </c>
      <c r="L75" s="123">
        <f>M75+N75+O75</f>
        <v>294.64</v>
      </c>
      <c r="M75" s="125">
        <f>AC75+AP75+BB75+BM75+BY75+CJ75+CU75+DF75+DQ75+EB75+EM75+EX75+FI75+FT75+GE75+GP75+HA75+HL75+HW75+IH75</f>
        <v>229.64</v>
      </c>
      <c r="N75" s="52">
        <f>AE75+AR75+BD75+BO75+CA75+CL75+CW75+DH75+DS75+ED75+EO75+EZ75+FK75+FV75+GG75+GR75+HC75+HN75+HY75+IJ75</f>
        <v>30</v>
      </c>
      <c r="O75" s="53">
        <f>P75/2</f>
        <v>35</v>
      </c>
      <c r="P75" s="126">
        <f>X75+AK75+AW75+BH75+BT75+CE75+CP75+DA75+DL75+DW75+EH75+ES75+FD75+FO75+FZ75+GK75+GV75+HG75+HR75+IC75</f>
        <v>70</v>
      </c>
      <c r="Q75" s="135">
        <v>7.73</v>
      </c>
      <c r="R75" s="38">
        <v>7.31</v>
      </c>
      <c r="S75" s="38">
        <v>23.62</v>
      </c>
      <c r="T75" s="38">
        <v>9.87</v>
      </c>
      <c r="U75" s="38"/>
      <c r="V75" s="38"/>
      <c r="W75" s="38"/>
      <c r="X75" s="39">
        <v>27</v>
      </c>
      <c r="Y75" s="39">
        <v>0</v>
      </c>
      <c r="Z75" s="39">
        <v>0</v>
      </c>
      <c r="AA75" s="39">
        <v>0</v>
      </c>
      <c r="AB75" s="40">
        <v>0</v>
      </c>
      <c r="AC75" s="34">
        <f>Q75+R75+S75+T75+U75+V75+W75</f>
        <v>48.53</v>
      </c>
      <c r="AD75" s="33">
        <f>X75/2</f>
        <v>13.5</v>
      </c>
      <c r="AE75" s="26">
        <f>(Y75*3)+(Z75*5)+(AA75*5)+(AB75*20)</f>
        <v>0</v>
      </c>
      <c r="AF75" s="94">
        <f>AC75+AD75+AE75</f>
        <v>62.03</v>
      </c>
      <c r="AG75" s="135">
        <v>36.4</v>
      </c>
      <c r="AH75" s="38"/>
      <c r="AI75" s="38"/>
      <c r="AJ75" s="38"/>
      <c r="AK75" s="39">
        <v>6</v>
      </c>
      <c r="AL75" s="39">
        <v>0</v>
      </c>
      <c r="AM75" s="39">
        <v>0</v>
      </c>
      <c r="AN75" s="39">
        <v>0</v>
      </c>
      <c r="AO75" s="40">
        <v>0</v>
      </c>
      <c r="AP75" s="34">
        <f>AG75+AH75+AI75+AJ75</f>
        <v>36.4</v>
      </c>
      <c r="AQ75" s="33">
        <f>AK75/2</f>
        <v>3</v>
      </c>
      <c r="AR75" s="26">
        <f>(AL75*3)+(AM75*5)+(AN75*5)+(AO75*20)</f>
        <v>0</v>
      </c>
      <c r="AS75" s="94">
        <f>AP75+AQ75+AR75</f>
        <v>39.4</v>
      </c>
      <c r="AT75" s="135">
        <v>69.39</v>
      </c>
      <c r="AU75" s="38"/>
      <c r="AV75" s="38"/>
      <c r="AW75" s="39">
        <v>6</v>
      </c>
      <c r="AX75" s="39">
        <v>0</v>
      </c>
      <c r="AY75" s="39">
        <v>0</v>
      </c>
      <c r="AZ75" s="39">
        <v>1</v>
      </c>
      <c r="BA75" s="40">
        <v>0</v>
      </c>
      <c r="BB75" s="34">
        <f>AT75+AU75+AV75</f>
        <v>69.39</v>
      </c>
      <c r="BC75" s="33">
        <f>AW75/2</f>
        <v>3</v>
      </c>
      <c r="BD75" s="26">
        <f>(AX75*3)+(AY75*5)+(AZ75*5)+(BA75*20)</f>
        <v>5</v>
      </c>
      <c r="BE75" s="94">
        <f>BB75+BC75+BD75</f>
        <v>77.39</v>
      </c>
      <c r="BF75" s="92"/>
      <c r="BG75" s="85"/>
      <c r="BH75" s="39"/>
      <c r="BI75" s="39"/>
      <c r="BJ75" s="39"/>
      <c r="BK75" s="39"/>
      <c r="BL75" s="40"/>
      <c r="BM75" s="63">
        <f>BF75+BG75</f>
        <v>0</v>
      </c>
      <c r="BN75" s="53">
        <f>BH75/2</f>
        <v>0</v>
      </c>
      <c r="BO75" s="52">
        <f>(BI75*3)+(BJ75*5)+(BK75*5)+(BL75*20)</f>
        <v>0</v>
      </c>
      <c r="BP75" s="51">
        <f>BM75+BN75+BO75</f>
        <v>0</v>
      </c>
      <c r="BQ75" s="42">
        <v>75.32</v>
      </c>
      <c r="BR75" s="38"/>
      <c r="BS75" s="38"/>
      <c r="BT75" s="39">
        <v>31</v>
      </c>
      <c r="BU75" s="39">
        <v>0</v>
      </c>
      <c r="BV75" s="39">
        <v>5</v>
      </c>
      <c r="BW75" s="39">
        <v>0</v>
      </c>
      <c r="BX75" s="40">
        <v>0</v>
      </c>
      <c r="BY75" s="34">
        <f>BQ75+BR75+BS75</f>
        <v>75.32</v>
      </c>
      <c r="BZ75" s="33">
        <f>BT75/2</f>
        <v>15.5</v>
      </c>
      <c r="CA75" s="26">
        <f>(BU75*3)+(BV75*5)+(BW75*5)+(BX75*20)</f>
        <v>25</v>
      </c>
      <c r="CB75" s="46">
        <f>BY75+BZ75+CA75</f>
        <v>115.82</v>
      </c>
      <c r="CC75" s="1"/>
      <c r="CD75" s="1"/>
      <c r="CE75" s="2"/>
      <c r="CF75" s="2"/>
      <c r="CG75" s="2"/>
      <c r="CH75" s="2"/>
      <c r="CI75" s="2"/>
      <c r="CJ75" s="7">
        <f>CC75+CD75</f>
        <v>0</v>
      </c>
      <c r="CK75" s="14">
        <f>CE75/2</f>
        <v>0</v>
      </c>
      <c r="CL75" s="6">
        <f>(CF75*3)+(CG75*5)+(CH75*5)+(CI75*20)</f>
        <v>0</v>
      </c>
      <c r="CM75" s="15">
        <f>CJ75+CK75+CL75</f>
        <v>0</v>
      </c>
      <c r="CN75" s="16"/>
      <c r="CO75" s="1"/>
      <c r="CP75" s="2"/>
      <c r="CQ75" s="2"/>
      <c r="CR75" s="2"/>
      <c r="CS75" s="2"/>
      <c r="CT75" s="2"/>
      <c r="CU75" s="7">
        <f>CN75+CO75</f>
        <v>0</v>
      </c>
      <c r="CV75" s="14">
        <f>CP75/2</f>
        <v>0</v>
      </c>
      <c r="CW75" s="6">
        <f>(CQ75*3)+(CR75*5)+(CS75*5)+(CT75*20)</f>
        <v>0</v>
      </c>
      <c r="CX75" s="15">
        <f>CU75+CV75+CW75</f>
        <v>0</v>
      </c>
      <c r="CY75" s="16"/>
      <c r="CZ75" s="1"/>
      <c r="DA75" s="2"/>
      <c r="DB75" s="2"/>
      <c r="DC75" s="2"/>
      <c r="DD75" s="2"/>
      <c r="DE75" s="2"/>
      <c r="DF75" s="7">
        <f>CY75+CZ75</f>
        <v>0</v>
      </c>
      <c r="DG75" s="14">
        <f>DA75/2</f>
        <v>0</v>
      </c>
      <c r="DH75" s="6">
        <f>(DB75*3)+(DC75*5)+(DD75*5)+(DE75*20)</f>
        <v>0</v>
      </c>
      <c r="DI75" s="15">
        <f>DF75+DG75+DH75</f>
        <v>0</v>
      </c>
      <c r="DJ75" s="16"/>
      <c r="DK75" s="1"/>
      <c r="DL75" s="2"/>
      <c r="DM75" s="2"/>
      <c r="DN75" s="2"/>
      <c r="DO75" s="2"/>
      <c r="DP75" s="2"/>
      <c r="DQ75" s="7">
        <f>DJ75+DK75</f>
        <v>0</v>
      </c>
      <c r="DR75" s="14">
        <f>DL75/2</f>
        <v>0</v>
      </c>
      <c r="DS75" s="6">
        <f>(DM75*3)+(DN75*5)+(DO75*5)+(DP75*20)</f>
        <v>0</v>
      </c>
      <c r="DT75" s="15">
        <f>DQ75+DR75+DS75</f>
        <v>0</v>
      </c>
      <c r="DU75" s="16"/>
      <c r="DV75" s="1"/>
      <c r="DW75" s="2"/>
      <c r="DX75" s="2"/>
      <c r="DY75" s="2"/>
      <c r="DZ75" s="2"/>
      <c r="EA75" s="2"/>
      <c r="EB75" s="7">
        <f>DU75+DV75</f>
        <v>0</v>
      </c>
      <c r="EC75" s="14">
        <f>DW75/2</f>
        <v>0</v>
      </c>
      <c r="ED75" s="6">
        <f>(DX75*3)+(DY75*5)+(DZ75*5)+(EA75*20)</f>
        <v>0</v>
      </c>
      <c r="EE75" s="15">
        <f>EB75+EC75+ED75</f>
        <v>0</v>
      </c>
      <c r="EF75" s="16"/>
      <c r="EG75" s="1"/>
      <c r="EH75" s="2"/>
      <c r="EI75" s="2"/>
      <c r="EJ75" s="2"/>
      <c r="EK75" s="2"/>
      <c r="EL75" s="2"/>
      <c r="EM75" s="7">
        <f>EF75+EG75</f>
        <v>0</v>
      </c>
      <c r="EN75" s="14">
        <f>EH75/2</f>
        <v>0</v>
      </c>
      <c r="EO75" s="6">
        <f>(EI75*3)+(EJ75*5)+(EK75*5)+(EL75*20)</f>
        <v>0</v>
      </c>
      <c r="EP75" s="15">
        <f>EM75+EN75+EO75</f>
        <v>0</v>
      </c>
      <c r="EQ75" s="16"/>
      <c r="ER75" s="1"/>
      <c r="ES75" s="2"/>
      <c r="ET75" s="2"/>
      <c r="EU75" s="2"/>
      <c r="EV75" s="2"/>
      <c r="EW75" s="2"/>
      <c r="EX75" s="7">
        <f>EQ75+ER75</f>
        <v>0</v>
      </c>
      <c r="EY75" s="14">
        <f>ES75/2</f>
        <v>0</v>
      </c>
      <c r="EZ75" s="6">
        <f>(ET75*3)+(EU75*5)+(EV75*5)+(EW75*20)</f>
        <v>0</v>
      </c>
      <c r="FA75" s="15">
        <f>EX75+EY75+EZ75</f>
        <v>0</v>
      </c>
      <c r="FB75" s="16"/>
      <c r="FC75" s="1"/>
      <c r="FD75" s="2"/>
      <c r="FE75" s="2"/>
      <c r="FF75" s="2"/>
      <c r="FG75" s="2"/>
      <c r="FH75" s="2"/>
      <c r="FI75" s="7">
        <f>FB75+FC75</f>
        <v>0</v>
      </c>
      <c r="FJ75" s="14">
        <f>FD75/2</f>
        <v>0</v>
      </c>
      <c r="FK75" s="6">
        <f>(FE75*3)+(FF75*5)+(FG75*5)+(FH75*20)</f>
        <v>0</v>
      </c>
      <c r="FL75" s="15">
        <f>FI75+FJ75+FK75</f>
        <v>0</v>
      </c>
      <c r="FM75" s="16"/>
      <c r="FN75" s="1"/>
      <c r="FO75" s="2"/>
      <c r="FP75" s="2"/>
      <c r="FQ75" s="2"/>
      <c r="FR75" s="2"/>
      <c r="FS75" s="2"/>
      <c r="FT75" s="7">
        <f>FM75+FN75</f>
        <v>0</v>
      </c>
      <c r="FU75" s="14">
        <f>FO75/2</f>
        <v>0</v>
      </c>
      <c r="FV75" s="6">
        <f>(FP75*3)+(FQ75*5)+(FR75*5)+(FS75*20)</f>
        <v>0</v>
      </c>
      <c r="FW75" s="15">
        <f>FT75+FU75+FV75</f>
        <v>0</v>
      </c>
      <c r="FX75" s="16"/>
      <c r="FY75" s="1"/>
      <c r="FZ75" s="2"/>
      <c r="GA75" s="2"/>
      <c r="GB75" s="2"/>
      <c r="GC75" s="2"/>
      <c r="GD75" s="2"/>
      <c r="GE75" s="7">
        <f>FX75+FY75</f>
        <v>0</v>
      </c>
      <c r="GF75" s="14">
        <f>FZ75/2</f>
        <v>0</v>
      </c>
      <c r="GG75" s="6">
        <f>(GA75*3)+(GB75*5)+(GC75*5)+(GD75*20)</f>
        <v>0</v>
      </c>
      <c r="GH75" s="15">
        <f>GE75+GF75+GG75</f>
        <v>0</v>
      </c>
      <c r="GI75" s="16"/>
      <c r="GJ75" s="1"/>
      <c r="GK75" s="2"/>
      <c r="GL75" s="2"/>
      <c r="GM75" s="2"/>
      <c r="GN75" s="2"/>
      <c r="GO75" s="2"/>
      <c r="GP75" s="7">
        <f>GI75+GJ75</f>
        <v>0</v>
      </c>
      <c r="GQ75" s="14">
        <f>GK75/2</f>
        <v>0</v>
      </c>
      <c r="GR75" s="6">
        <f>(GL75*3)+(GM75*5)+(GN75*5)+(GO75*20)</f>
        <v>0</v>
      </c>
      <c r="GS75" s="15">
        <f>GP75+GQ75+GR75</f>
        <v>0</v>
      </c>
      <c r="GT75" s="16"/>
      <c r="GU75" s="1"/>
      <c r="GV75" s="2"/>
      <c r="GW75" s="2"/>
      <c r="GX75" s="2"/>
      <c r="GY75" s="2"/>
      <c r="GZ75" s="2"/>
      <c r="HA75" s="7">
        <f>GT75+GU75</f>
        <v>0</v>
      </c>
      <c r="HB75" s="14">
        <f>GV75/2</f>
        <v>0</v>
      </c>
      <c r="HC75" s="6">
        <f>(GW75*3)+(GX75*5)+(GY75*5)+(GZ75*20)</f>
        <v>0</v>
      </c>
      <c r="HD75" s="15">
        <f>HA75+HB75+HC75</f>
        <v>0</v>
      </c>
      <c r="HE75" s="16"/>
      <c r="HF75" s="1"/>
      <c r="HG75" s="2"/>
      <c r="HH75" s="2"/>
      <c r="HI75" s="2"/>
      <c r="HJ75" s="2"/>
      <c r="HK75" s="2"/>
      <c r="HL75" s="7">
        <f>HE75+HF75</f>
        <v>0</v>
      </c>
      <c r="HM75" s="14">
        <f>HG75/2</f>
        <v>0</v>
      </c>
      <c r="HN75" s="6">
        <f>(HH75*3)+(HI75*5)+(HJ75*5)+(HK75*20)</f>
        <v>0</v>
      </c>
      <c r="HO75" s="15">
        <f>HL75+HM75+HN75</f>
        <v>0</v>
      </c>
      <c r="HP75" s="16"/>
      <c r="HQ75" s="1"/>
      <c r="HR75" s="2"/>
      <c r="HS75" s="2"/>
      <c r="HT75" s="2"/>
      <c r="HU75" s="2"/>
      <c r="HV75" s="2"/>
      <c r="HW75" s="7">
        <f>HP75+HQ75</f>
        <v>0</v>
      </c>
      <c r="HX75" s="14">
        <f>HR75/2</f>
        <v>0</v>
      </c>
      <c r="HY75" s="6">
        <f>(HS75*3)+(HT75*5)+(HU75*5)+(HV75*20)</f>
        <v>0</v>
      </c>
      <c r="HZ75" s="15">
        <f>HW75+HX75+HY75</f>
        <v>0</v>
      </c>
      <c r="IA75" s="16"/>
      <c r="IB75" s="1"/>
      <c r="IC75" s="2"/>
      <c r="ID75" s="2"/>
      <c r="IE75" s="2"/>
      <c r="IF75" s="2"/>
      <c r="IG75" s="2"/>
      <c r="IH75" s="7">
        <f>IA75+IB75</f>
        <v>0</v>
      </c>
      <c r="II75" s="14">
        <f>IC75/2</f>
        <v>0</v>
      </c>
      <c r="IJ75" s="6">
        <f>(ID75*3)+(IE75*5)+(IF75*5)+(IG75*20)</f>
        <v>0</v>
      </c>
      <c r="IK75" s="58">
        <f>IH75+II75+IJ75</f>
        <v>0</v>
      </c>
      <c r="IL75" s="59"/>
    </row>
    <row r="76" spans="1:246" ht="12.75">
      <c r="A76" s="31">
        <v>29</v>
      </c>
      <c r="B76" s="29" t="s">
        <v>109</v>
      </c>
      <c r="C76" s="29"/>
      <c r="D76" s="30"/>
      <c r="E76" s="30"/>
      <c r="F76" s="30" t="s">
        <v>17</v>
      </c>
      <c r="G76" s="90" t="s">
        <v>25</v>
      </c>
      <c r="H76" s="28">
        <f>IF(AND(OR($H$2="Y",$I$2="Y"),J76&lt;5,K76&lt;5),IF(AND(J76=J75,K76=K75),H75+1,1),"")</f>
      </c>
      <c r="I76" s="24" t="e">
        <f>IF(AND($I$2="Y",K76&gt;0,OR(AND(H76=1,#REF!=10),AND(H76=2,H93=20),AND(H76=3,H102=30),AND(H76=4,#REF!=40),AND(H76=5,#REF!=50),AND(H76=6,#REF!=60),AND(H76=7,H127=70),AND(H76=8,H136=80),AND(H76=9,H145=90),AND(H76=10,H154=100))),VLOOKUP(K76-1,SortLookup!$A$13:$B$16,2,FALSE),"")</f>
        <v>#REF!</v>
      </c>
      <c r="J76" s="45">
        <f>IF(ISNA(VLOOKUP(F76,SortLookup!$A$1:$B$5,2,FALSE))," ",VLOOKUP(F76,SortLookup!$A$1:$B$5,2,FALSE))</f>
        <v>0</v>
      </c>
      <c r="K76" s="25">
        <f>IF(ISNA(VLOOKUP(G76,SortLookup!$A$7:$B$11,2,FALSE))," ",VLOOKUP(G76,SortLookup!$A$7:$B$11,2,FALSE))</f>
        <v>4</v>
      </c>
      <c r="L76" s="123">
        <f>M76+N76+O76</f>
        <v>391.42</v>
      </c>
      <c r="M76" s="125">
        <f>AC76+AP76+BB76+BM76+BY76+CJ76+CU76+DF76+DQ76+EB76+EM76+EX76+FI76+FT76+GE76+GP76+HA76+HL76+HW76+IH76</f>
        <v>338.92</v>
      </c>
      <c r="N76" s="52">
        <f>AE76+AR76+BD76+BO76+CA76+CL76+CW76+DH76+DS76+ED76+EO76+EZ76+FK76+FV76+GG76+GR76+HC76+HN76+HY76+IJ76</f>
        <v>15</v>
      </c>
      <c r="O76" s="53">
        <f>P76/2</f>
        <v>37.5</v>
      </c>
      <c r="P76" s="126">
        <f>X76+AK76+AW76+BH76+BT76+CE76+CP76+DA76+DL76+DW76+EH76+ES76+FD76+FO76+FZ76+GK76+GV76+HG76+HR76+IC76</f>
        <v>75</v>
      </c>
      <c r="Q76" s="135">
        <v>10.42</v>
      </c>
      <c r="R76" s="38">
        <v>5.84</v>
      </c>
      <c r="S76" s="38">
        <v>14.28</v>
      </c>
      <c r="T76" s="38">
        <v>9.93</v>
      </c>
      <c r="U76" s="38"/>
      <c r="V76" s="38"/>
      <c r="W76" s="38"/>
      <c r="X76" s="39">
        <v>26</v>
      </c>
      <c r="Y76" s="39">
        <v>0</v>
      </c>
      <c r="Z76" s="39">
        <v>0</v>
      </c>
      <c r="AA76" s="39">
        <v>0</v>
      </c>
      <c r="AB76" s="40">
        <v>0</v>
      </c>
      <c r="AC76" s="34">
        <f>Q76+R76+S76+T76+U76+V76+W76</f>
        <v>40.47</v>
      </c>
      <c r="AD76" s="33">
        <f>X76/2</f>
        <v>13</v>
      </c>
      <c r="AE76" s="26">
        <f>(Y76*3)+(Z76*5)+(AA76*5)+(AB76*20)</f>
        <v>0</v>
      </c>
      <c r="AF76" s="94">
        <f>AC76+AD76+AE76</f>
        <v>53.47</v>
      </c>
      <c r="AG76" s="135">
        <v>62.22</v>
      </c>
      <c r="AH76" s="38"/>
      <c r="AI76" s="38"/>
      <c r="AJ76" s="38"/>
      <c r="AK76" s="39">
        <v>9</v>
      </c>
      <c r="AL76" s="39">
        <v>0</v>
      </c>
      <c r="AM76" s="39">
        <v>0</v>
      </c>
      <c r="AN76" s="39">
        <v>0</v>
      </c>
      <c r="AO76" s="40">
        <v>0</v>
      </c>
      <c r="AP76" s="34">
        <f>AG76+AH76+AI76+AJ76</f>
        <v>62.22</v>
      </c>
      <c r="AQ76" s="33">
        <f>AK76/2</f>
        <v>4.5</v>
      </c>
      <c r="AR76" s="26">
        <f>(AL76*3)+(AM76*5)+(AN76*5)+(AO76*20)</f>
        <v>0</v>
      </c>
      <c r="AS76" s="94">
        <f>AP76+AQ76+AR76</f>
        <v>66.72</v>
      </c>
      <c r="AT76" s="135">
        <v>128.85</v>
      </c>
      <c r="AU76" s="38"/>
      <c r="AV76" s="38"/>
      <c r="AW76" s="39">
        <v>13</v>
      </c>
      <c r="AX76" s="39">
        <v>0</v>
      </c>
      <c r="AY76" s="39">
        <v>2</v>
      </c>
      <c r="AZ76" s="39">
        <v>0</v>
      </c>
      <c r="BA76" s="40">
        <v>0</v>
      </c>
      <c r="BB76" s="34">
        <f>AT76+AU76+AV76</f>
        <v>128.85</v>
      </c>
      <c r="BC76" s="33">
        <f>AW76/2</f>
        <v>6.5</v>
      </c>
      <c r="BD76" s="26">
        <f>(AX76*3)+(AY76*5)+(AZ76*5)+(BA76*20)</f>
        <v>10</v>
      </c>
      <c r="BE76" s="94">
        <f>BB76+BC76+BD76</f>
        <v>145.35</v>
      </c>
      <c r="BF76" s="92"/>
      <c r="BG76" s="85"/>
      <c r="BH76" s="39"/>
      <c r="BI76" s="39"/>
      <c r="BJ76" s="39"/>
      <c r="BK76" s="39"/>
      <c r="BL76" s="40"/>
      <c r="BM76" s="63">
        <f>BF76+BG76</f>
        <v>0</v>
      </c>
      <c r="BN76" s="53">
        <f>BH76/2</f>
        <v>0</v>
      </c>
      <c r="BO76" s="52">
        <f>(BI76*3)+(BJ76*5)+(BK76*5)+(BL76*20)</f>
        <v>0</v>
      </c>
      <c r="BP76" s="51">
        <f>BM76+BN76+BO76</f>
        <v>0</v>
      </c>
      <c r="BQ76" s="42">
        <v>107.38</v>
      </c>
      <c r="BR76" s="38"/>
      <c r="BS76" s="38"/>
      <c r="BT76" s="39">
        <v>27</v>
      </c>
      <c r="BU76" s="39">
        <v>0</v>
      </c>
      <c r="BV76" s="39">
        <v>1</v>
      </c>
      <c r="BW76" s="39">
        <v>0</v>
      </c>
      <c r="BX76" s="40">
        <v>0</v>
      </c>
      <c r="BY76" s="34">
        <f>BQ76+BR76+BS76</f>
        <v>107.38</v>
      </c>
      <c r="BZ76" s="33">
        <f>BT76/2</f>
        <v>13.5</v>
      </c>
      <c r="CA76" s="26">
        <f>(BU76*3)+(BV76*5)+(BW76*5)+(BX76*20)</f>
        <v>5</v>
      </c>
      <c r="CB76" s="46">
        <f>BY76+BZ76+CA76</f>
        <v>125.88</v>
      </c>
      <c r="CC76" s="1"/>
      <c r="CD76" s="1"/>
      <c r="CE76" s="2"/>
      <c r="CF76" s="2"/>
      <c r="CG76" s="2"/>
      <c r="CH76" s="2"/>
      <c r="CI76" s="2"/>
      <c r="CJ76" s="7">
        <f>CC76+CD76</f>
        <v>0</v>
      </c>
      <c r="CK76" s="14">
        <f>CE76/2</f>
        <v>0</v>
      </c>
      <c r="CL76" s="6">
        <f>(CF76*3)+(CG76*5)+(CH76*5)+(CI76*20)</f>
        <v>0</v>
      </c>
      <c r="CM76" s="15">
        <f>CJ76+CK76+CL76</f>
        <v>0</v>
      </c>
      <c r="CN76" s="16"/>
      <c r="CO76" s="1"/>
      <c r="CP76" s="2"/>
      <c r="CQ76" s="2"/>
      <c r="CR76" s="2"/>
      <c r="CS76" s="2"/>
      <c r="CT76" s="2"/>
      <c r="CU76" s="7">
        <f>CN76+CO76</f>
        <v>0</v>
      </c>
      <c r="CV76" s="14">
        <f>CP76/2</f>
        <v>0</v>
      </c>
      <c r="CW76" s="6">
        <f>(CQ76*3)+(CR76*5)+(CS76*5)+(CT76*20)</f>
        <v>0</v>
      </c>
      <c r="CX76" s="15">
        <f>CU76+CV76+CW76</f>
        <v>0</v>
      </c>
      <c r="CY76" s="16"/>
      <c r="CZ76" s="1"/>
      <c r="DA76" s="2"/>
      <c r="DB76" s="2"/>
      <c r="DC76" s="2"/>
      <c r="DD76" s="2"/>
      <c r="DE76" s="2"/>
      <c r="DF76" s="7">
        <f>CY76+CZ76</f>
        <v>0</v>
      </c>
      <c r="DG76" s="14">
        <f>DA76/2</f>
        <v>0</v>
      </c>
      <c r="DH76" s="6">
        <f>(DB76*3)+(DC76*5)+(DD76*5)+(DE76*20)</f>
        <v>0</v>
      </c>
      <c r="DI76" s="15">
        <f>DF76+DG76+DH76</f>
        <v>0</v>
      </c>
      <c r="DJ76" s="16"/>
      <c r="DK76" s="1"/>
      <c r="DL76" s="2"/>
      <c r="DM76" s="2"/>
      <c r="DN76" s="2"/>
      <c r="DO76" s="2"/>
      <c r="DP76" s="2"/>
      <c r="DQ76" s="7">
        <f>DJ76+DK76</f>
        <v>0</v>
      </c>
      <c r="DR76" s="14">
        <f>DL76/2</f>
        <v>0</v>
      </c>
      <c r="DS76" s="6">
        <f>(DM76*3)+(DN76*5)+(DO76*5)+(DP76*20)</f>
        <v>0</v>
      </c>
      <c r="DT76" s="15">
        <f>DQ76+DR76+DS76</f>
        <v>0</v>
      </c>
      <c r="DU76" s="16"/>
      <c r="DV76" s="1"/>
      <c r="DW76" s="2"/>
      <c r="DX76" s="2"/>
      <c r="DY76" s="2"/>
      <c r="DZ76" s="2"/>
      <c r="EA76" s="2"/>
      <c r="EB76" s="7">
        <f>DU76+DV76</f>
        <v>0</v>
      </c>
      <c r="EC76" s="14">
        <f>DW76/2</f>
        <v>0</v>
      </c>
      <c r="ED76" s="6">
        <f>(DX76*3)+(DY76*5)+(DZ76*5)+(EA76*20)</f>
        <v>0</v>
      </c>
      <c r="EE76" s="15">
        <f>EB76+EC76+ED76</f>
        <v>0</v>
      </c>
      <c r="EF76" s="16"/>
      <c r="EG76" s="1"/>
      <c r="EH76" s="2"/>
      <c r="EI76" s="2"/>
      <c r="EJ76" s="2"/>
      <c r="EK76" s="2"/>
      <c r="EL76" s="2"/>
      <c r="EM76" s="7">
        <f>EF76+EG76</f>
        <v>0</v>
      </c>
      <c r="EN76" s="14">
        <f>EH76/2</f>
        <v>0</v>
      </c>
      <c r="EO76" s="6">
        <f>(EI76*3)+(EJ76*5)+(EK76*5)+(EL76*20)</f>
        <v>0</v>
      </c>
      <c r="EP76" s="15">
        <f>EM76+EN76+EO76</f>
        <v>0</v>
      </c>
      <c r="EQ76" s="16"/>
      <c r="ER76" s="1"/>
      <c r="ES76" s="2"/>
      <c r="ET76" s="2"/>
      <c r="EU76" s="2"/>
      <c r="EV76" s="2"/>
      <c r="EW76" s="2"/>
      <c r="EX76" s="7">
        <f>EQ76+ER76</f>
        <v>0</v>
      </c>
      <c r="EY76" s="14">
        <f>ES76/2</f>
        <v>0</v>
      </c>
      <c r="EZ76" s="6">
        <f>(ET76*3)+(EU76*5)+(EV76*5)+(EW76*20)</f>
        <v>0</v>
      </c>
      <c r="FA76" s="15">
        <f>EX76+EY76+EZ76</f>
        <v>0</v>
      </c>
      <c r="FB76" s="16"/>
      <c r="FC76" s="1"/>
      <c r="FD76" s="2"/>
      <c r="FE76" s="2"/>
      <c r="FF76" s="2"/>
      <c r="FG76" s="2"/>
      <c r="FH76" s="2"/>
      <c r="FI76" s="7">
        <f>FB76+FC76</f>
        <v>0</v>
      </c>
      <c r="FJ76" s="14">
        <f>FD76/2</f>
        <v>0</v>
      </c>
      <c r="FK76" s="6">
        <f>(FE76*3)+(FF76*5)+(FG76*5)+(FH76*20)</f>
        <v>0</v>
      </c>
      <c r="FL76" s="15">
        <f>FI76+FJ76+FK76</f>
        <v>0</v>
      </c>
      <c r="FM76" s="16"/>
      <c r="FN76" s="1"/>
      <c r="FO76" s="2"/>
      <c r="FP76" s="2"/>
      <c r="FQ76" s="2"/>
      <c r="FR76" s="2"/>
      <c r="FS76" s="2"/>
      <c r="FT76" s="7">
        <f>FM76+FN76</f>
        <v>0</v>
      </c>
      <c r="FU76" s="14">
        <f>FO76/2</f>
        <v>0</v>
      </c>
      <c r="FV76" s="6">
        <f>(FP76*3)+(FQ76*5)+(FR76*5)+(FS76*20)</f>
        <v>0</v>
      </c>
      <c r="FW76" s="15">
        <f>FT76+FU76+FV76</f>
        <v>0</v>
      </c>
      <c r="FX76" s="16"/>
      <c r="FY76" s="1"/>
      <c r="FZ76" s="2"/>
      <c r="GA76" s="2"/>
      <c r="GB76" s="2"/>
      <c r="GC76" s="2"/>
      <c r="GD76" s="2"/>
      <c r="GE76" s="7">
        <f>FX76+FY76</f>
        <v>0</v>
      </c>
      <c r="GF76" s="14">
        <f>FZ76/2</f>
        <v>0</v>
      </c>
      <c r="GG76" s="6">
        <f>(GA76*3)+(GB76*5)+(GC76*5)+(GD76*20)</f>
        <v>0</v>
      </c>
      <c r="GH76" s="15">
        <f>GE76+GF76+GG76</f>
        <v>0</v>
      </c>
      <c r="GI76" s="16"/>
      <c r="GJ76" s="1"/>
      <c r="GK76" s="2"/>
      <c r="GL76" s="2"/>
      <c r="GM76" s="2"/>
      <c r="GN76" s="2"/>
      <c r="GO76" s="2"/>
      <c r="GP76" s="7">
        <f>GI76+GJ76</f>
        <v>0</v>
      </c>
      <c r="GQ76" s="14">
        <f>GK76/2</f>
        <v>0</v>
      </c>
      <c r="GR76" s="6">
        <f>(GL76*3)+(GM76*5)+(GN76*5)+(GO76*20)</f>
        <v>0</v>
      </c>
      <c r="GS76" s="15">
        <f>GP76+GQ76+GR76</f>
        <v>0</v>
      </c>
      <c r="GT76" s="16"/>
      <c r="GU76" s="1"/>
      <c r="GV76" s="2"/>
      <c r="GW76" s="2"/>
      <c r="GX76" s="2"/>
      <c r="GY76" s="2"/>
      <c r="GZ76" s="2"/>
      <c r="HA76" s="7">
        <f>GT76+GU76</f>
        <v>0</v>
      </c>
      <c r="HB76" s="14">
        <f>GV76/2</f>
        <v>0</v>
      </c>
      <c r="HC76" s="6">
        <f>(GW76*3)+(GX76*5)+(GY76*5)+(GZ76*20)</f>
        <v>0</v>
      </c>
      <c r="HD76" s="15">
        <f>HA76+HB76+HC76</f>
        <v>0</v>
      </c>
      <c r="HE76" s="16"/>
      <c r="HF76" s="1"/>
      <c r="HG76" s="2"/>
      <c r="HH76" s="2"/>
      <c r="HI76" s="2"/>
      <c r="HJ76" s="2"/>
      <c r="HK76" s="2"/>
      <c r="HL76" s="7">
        <f>HE76+HF76</f>
        <v>0</v>
      </c>
      <c r="HM76" s="14">
        <f>HG76/2</f>
        <v>0</v>
      </c>
      <c r="HN76" s="6">
        <f>(HH76*3)+(HI76*5)+(HJ76*5)+(HK76*20)</f>
        <v>0</v>
      </c>
      <c r="HO76" s="15">
        <f>HL76+HM76+HN76</f>
        <v>0</v>
      </c>
      <c r="HP76" s="16"/>
      <c r="HQ76" s="1"/>
      <c r="HR76" s="2"/>
      <c r="HS76" s="2"/>
      <c r="HT76" s="2"/>
      <c r="HU76" s="2"/>
      <c r="HV76" s="2"/>
      <c r="HW76" s="7">
        <f>HP76+HQ76</f>
        <v>0</v>
      </c>
      <c r="HX76" s="14">
        <f>HR76/2</f>
        <v>0</v>
      </c>
      <c r="HY76" s="6">
        <f>(HS76*3)+(HT76*5)+(HU76*5)+(HV76*20)</f>
        <v>0</v>
      </c>
      <c r="HZ76" s="15">
        <f>HW76+HX76+HY76</f>
        <v>0</v>
      </c>
      <c r="IA76" s="16"/>
      <c r="IB76" s="1"/>
      <c r="IC76" s="2"/>
      <c r="ID76" s="2"/>
      <c r="IE76" s="2"/>
      <c r="IF76" s="2"/>
      <c r="IG76" s="2"/>
      <c r="IH76" s="7">
        <f>IA76+IB76</f>
        <v>0</v>
      </c>
      <c r="II76" s="14">
        <f>IC76/2</f>
        <v>0</v>
      </c>
      <c r="IJ76" s="6">
        <f>(ID76*3)+(IE76*5)+(IF76*5)+(IG76*20)</f>
        <v>0</v>
      </c>
      <c r="IK76" s="58">
        <f>IH76+II76+IJ76</f>
        <v>0</v>
      </c>
      <c r="IL76" s="59"/>
    </row>
    <row r="77" spans="1:246" ht="14.25" customHeight="1" thickBot="1">
      <c r="A77" s="133"/>
      <c r="B77" s="166" t="s">
        <v>173</v>
      </c>
      <c r="C77" s="166"/>
      <c r="D77" s="167"/>
      <c r="E77" s="167"/>
      <c r="F77" s="167" t="s">
        <v>17</v>
      </c>
      <c r="G77" s="168" t="s">
        <v>89</v>
      </c>
      <c r="H77" s="82">
        <f>IF(AND(OR($H$2="Y",$I$2="Y"),J77&lt;5,K77&lt;5),IF(AND(J77=J76,K77=K76),H76+1,1),"")</f>
      </c>
      <c r="I77" s="66" t="e">
        <f>IF(AND($I$2="Y",K77&gt;0,OR(AND(H77=1,#REF!=10),AND(H77=2,H96=20),AND(H77=3,H105=30),AND(H77=4,H114=40),AND(H77=5,H122=50),AND(H77=6,H131=60),AND(H77=7,H140=70),AND(H77=8,H149=80),AND(H77=9,H158=90),AND(H77=10,H167=100))),VLOOKUP(K77-1,SortLookup!$A$13:$B$16,2,FALSE),"")</f>
        <v>#REF!</v>
      </c>
      <c r="J77" s="67">
        <f>IF(ISNA(VLOOKUP(F77,SortLookup!$A$1:$B$5,2,FALSE))," ",VLOOKUP(F77,SortLookup!$A$1:$B$5,2,FALSE))</f>
        <v>0</v>
      </c>
      <c r="K77" s="68" t="str">
        <f>IF(ISNA(VLOOKUP(G77,SortLookup!$A$7:$B$11,2,FALSE))," ",VLOOKUP(G77,SortLookup!$A$7:$B$11,2,FALSE))</f>
        <v> </v>
      </c>
      <c r="L77" s="143" t="s">
        <v>90</v>
      </c>
      <c r="M77" s="124"/>
      <c r="N77" s="35"/>
      <c r="O77" s="36"/>
      <c r="P77" s="115"/>
      <c r="Q77" s="169">
        <v>3.36</v>
      </c>
      <c r="R77" s="41">
        <v>3.48</v>
      </c>
      <c r="S77" s="41">
        <v>6.42</v>
      </c>
      <c r="T77" s="41">
        <v>4.84</v>
      </c>
      <c r="U77" s="41"/>
      <c r="V77" s="41"/>
      <c r="W77" s="41"/>
      <c r="X77" s="144">
        <v>15</v>
      </c>
      <c r="Y77" s="144">
        <v>0</v>
      </c>
      <c r="Z77" s="144">
        <v>0</v>
      </c>
      <c r="AA77" s="144">
        <v>0</v>
      </c>
      <c r="AB77" s="145">
        <v>0</v>
      </c>
      <c r="AC77" s="37">
        <f>Q77+R77+S77+T77+U77+V77+W77</f>
        <v>18.1</v>
      </c>
      <c r="AD77" s="36">
        <f>X77/2</f>
        <v>7.5</v>
      </c>
      <c r="AE77" s="35">
        <f>(Y77*3)+(Z77*5)+(AA77*5)+(AB77*20)</f>
        <v>0</v>
      </c>
      <c r="AF77" s="95">
        <f>AC77+AD77+AE77</f>
        <v>25.6</v>
      </c>
      <c r="AG77" s="169" t="s">
        <v>90</v>
      </c>
      <c r="AH77" s="41"/>
      <c r="AI77" s="41"/>
      <c r="AJ77" s="41"/>
      <c r="AK77" s="144"/>
      <c r="AL77" s="144"/>
      <c r="AM77" s="144"/>
      <c r="AN77" s="144"/>
      <c r="AO77" s="145"/>
      <c r="AP77" s="37"/>
      <c r="AQ77" s="36"/>
      <c r="AR77" s="35"/>
      <c r="AS77" s="95"/>
      <c r="AT77" s="169">
        <v>42.92</v>
      </c>
      <c r="AU77" s="41"/>
      <c r="AV77" s="41"/>
      <c r="AW77" s="144">
        <v>0</v>
      </c>
      <c r="AX77" s="144">
        <v>2</v>
      </c>
      <c r="AY77" s="144">
        <v>0</v>
      </c>
      <c r="AZ77" s="144">
        <v>0</v>
      </c>
      <c r="BA77" s="145">
        <v>0</v>
      </c>
      <c r="BB77" s="37">
        <f>AT77+AU77+AV77</f>
        <v>42.92</v>
      </c>
      <c r="BC77" s="36">
        <f>AW77/2</f>
        <v>0</v>
      </c>
      <c r="BD77" s="35">
        <f>(AX77*3)+(AY77*5)+(AZ77*5)+(BA77*20)</f>
        <v>6</v>
      </c>
      <c r="BE77" s="95">
        <f>BB77+BC77+BD77</f>
        <v>48.92</v>
      </c>
      <c r="BF77" s="170"/>
      <c r="BG77" s="89"/>
      <c r="BH77" s="144"/>
      <c r="BI77" s="144"/>
      <c r="BJ77" s="144"/>
      <c r="BK77" s="144"/>
      <c r="BL77" s="145"/>
      <c r="BM77" s="37">
        <f>BF77+BG77</f>
        <v>0</v>
      </c>
      <c r="BN77" s="36">
        <f>BH77/2</f>
        <v>0</v>
      </c>
      <c r="BO77" s="35">
        <f>(BI77*3)+(BJ77*5)+(BK77*5)+(BL77*20)</f>
        <v>0</v>
      </c>
      <c r="BP77" s="147">
        <f>BM77+BN77+BO77</f>
        <v>0</v>
      </c>
      <c r="BQ77" s="171">
        <v>51.59</v>
      </c>
      <c r="BR77" s="41"/>
      <c r="BS77" s="41"/>
      <c r="BT77" s="144">
        <v>3</v>
      </c>
      <c r="BU77" s="144">
        <v>1</v>
      </c>
      <c r="BV77" s="144">
        <v>0</v>
      </c>
      <c r="BW77" s="144">
        <v>0</v>
      </c>
      <c r="BX77" s="145">
        <v>0</v>
      </c>
      <c r="BY77" s="37">
        <f>BQ77+BR77+BS77</f>
        <v>51.59</v>
      </c>
      <c r="BZ77" s="36">
        <f>BT77/2</f>
        <v>1.5</v>
      </c>
      <c r="CA77" s="35">
        <f>(BU77*3)+(BV77*5)+(BW77*5)+(BX77*20)</f>
        <v>3</v>
      </c>
      <c r="CB77" s="147">
        <f>BY77+BZ77+CA77</f>
        <v>56.09</v>
      </c>
      <c r="CC77" s="1"/>
      <c r="CD77" s="1"/>
      <c r="CE77" s="2"/>
      <c r="CF77" s="2"/>
      <c r="CG77" s="2"/>
      <c r="CH77" s="2"/>
      <c r="CI77" s="2"/>
      <c r="CJ77" s="7">
        <f>CC77+CD77</f>
        <v>0</v>
      </c>
      <c r="CK77" s="14">
        <f>CE77/2</f>
        <v>0</v>
      </c>
      <c r="CL77" s="6">
        <f>(CF77*3)+(CG77*5)+(CH77*5)+(CI77*20)</f>
        <v>0</v>
      </c>
      <c r="CM77" s="15">
        <f>CJ77+CK77+CL77</f>
        <v>0</v>
      </c>
      <c r="CN77" s="16"/>
      <c r="CO77" s="1"/>
      <c r="CP77" s="2"/>
      <c r="CQ77" s="2"/>
      <c r="CR77" s="2"/>
      <c r="CS77" s="2"/>
      <c r="CT77" s="2"/>
      <c r="CU77" s="7">
        <f>CN77+CO77</f>
        <v>0</v>
      </c>
      <c r="CV77" s="14">
        <f>CP77/2</f>
        <v>0</v>
      </c>
      <c r="CW77" s="6">
        <f>(CQ77*3)+(CR77*5)+(CS77*5)+(CT77*20)</f>
        <v>0</v>
      </c>
      <c r="CX77" s="15">
        <f>CU77+CV77+CW77</f>
        <v>0</v>
      </c>
      <c r="CY77" s="16"/>
      <c r="CZ77" s="1"/>
      <c r="DA77" s="2"/>
      <c r="DB77" s="2"/>
      <c r="DC77" s="2"/>
      <c r="DD77" s="2"/>
      <c r="DE77" s="2"/>
      <c r="DF77" s="7">
        <f>CY77+CZ77</f>
        <v>0</v>
      </c>
      <c r="DG77" s="14">
        <f>DA77/2</f>
        <v>0</v>
      </c>
      <c r="DH77" s="6">
        <f>(DB77*3)+(DC77*5)+(DD77*5)+(DE77*20)</f>
        <v>0</v>
      </c>
      <c r="DI77" s="15">
        <f>DF77+DG77+DH77</f>
        <v>0</v>
      </c>
      <c r="DJ77" s="16"/>
      <c r="DK77" s="1"/>
      <c r="DL77" s="2"/>
      <c r="DM77" s="2"/>
      <c r="DN77" s="2"/>
      <c r="DO77" s="2"/>
      <c r="DP77" s="2"/>
      <c r="DQ77" s="7">
        <f>DJ77+DK77</f>
        <v>0</v>
      </c>
      <c r="DR77" s="14">
        <f>DL77/2</f>
        <v>0</v>
      </c>
      <c r="DS77" s="6">
        <f>(DM77*3)+(DN77*5)+(DO77*5)+(DP77*20)</f>
        <v>0</v>
      </c>
      <c r="DT77" s="15">
        <f>DQ77+DR77+DS77</f>
        <v>0</v>
      </c>
      <c r="DU77" s="16"/>
      <c r="DV77" s="1"/>
      <c r="DW77" s="2"/>
      <c r="DX77" s="2"/>
      <c r="DY77" s="2"/>
      <c r="DZ77" s="2"/>
      <c r="EA77" s="2"/>
      <c r="EB77" s="7">
        <f>DU77+DV77</f>
        <v>0</v>
      </c>
      <c r="EC77" s="14">
        <f>DW77/2</f>
        <v>0</v>
      </c>
      <c r="ED77" s="6">
        <f>(DX77*3)+(DY77*5)+(DZ77*5)+(EA77*20)</f>
        <v>0</v>
      </c>
      <c r="EE77" s="15">
        <f>EB77+EC77+ED77</f>
        <v>0</v>
      </c>
      <c r="EF77" s="16"/>
      <c r="EG77" s="1"/>
      <c r="EH77" s="2"/>
      <c r="EI77" s="2"/>
      <c r="EJ77" s="2"/>
      <c r="EK77" s="2"/>
      <c r="EL77" s="2"/>
      <c r="EM77" s="7">
        <f>EF77+EG77</f>
        <v>0</v>
      </c>
      <c r="EN77" s="14">
        <f>EH77/2</f>
        <v>0</v>
      </c>
      <c r="EO77" s="6">
        <f>(EI77*3)+(EJ77*5)+(EK77*5)+(EL77*20)</f>
        <v>0</v>
      </c>
      <c r="EP77" s="15">
        <f>EM77+EN77+EO77</f>
        <v>0</v>
      </c>
      <c r="EQ77" s="16"/>
      <c r="ER77" s="1"/>
      <c r="ES77" s="2"/>
      <c r="ET77" s="2"/>
      <c r="EU77" s="2"/>
      <c r="EV77" s="2"/>
      <c r="EW77" s="2"/>
      <c r="EX77" s="7">
        <f>EQ77+ER77</f>
        <v>0</v>
      </c>
      <c r="EY77" s="14">
        <f>ES77/2</f>
        <v>0</v>
      </c>
      <c r="EZ77" s="6">
        <f>(ET77*3)+(EU77*5)+(EV77*5)+(EW77*20)</f>
        <v>0</v>
      </c>
      <c r="FA77" s="15">
        <f>EX77+EY77+EZ77</f>
        <v>0</v>
      </c>
      <c r="FB77" s="16"/>
      <c r="FC77" s="1"/>
      <c r="FD77" s="2"/>
      <c r="FE77" s="2"/>
      <c r="FF77" s="2"/>
      <c r="FG77" s="2"/>
      <c r="FH77" s="2"/>
      <c r="FI77" s="7">
        <f>FB77+FC77</f>
        <v>0</v>
      </c>
      <c r="FJ77" s="14">
        <f>FD77/2</f>
        <v>0</v>
      </c>
      <c r="FK77" s="6">
        <f>(FE77*3)+(FF77*5)+(FG77*5)+(FH77*20)</f>
        <v>0</v>
      </c>
      <c r="FL77" s="15">
        <f>FI77+FJ77+FK77</f>
        <v>0</v>
      </c>
      <c r="FM77" s="16"/>
      <c r="FN77" s="1"/>
      <c r="FO77" s="2"/>
      <c r="FP77" s="2"/>
      <c r="FQ77" s="2"/>
      <c r="FR77" s="2"/>
      <c r="FS77" s="2"/>
      <c r="FT77" s="7">
        <f>FM77+FN77</f>
        <v>0</v>
      </c>
      <c r="FU77" s="14">
        <f>FO77/2</f>
        <v>0</v>
      </c>
      <c r="FV77" s="6">
        <f>(FP77*3)+(FQ77*5)+(FR77*5)+(FS77*20)</f>
        <v>0</v>
      </c>
      <c r="FW77" s="15">
        <f>FT77+FU77+FV77</f>
        <v>0</v>
      </c>
      <c r="FX77" s="16"/>
      <c r="FY77" s="1"/>
      <c r="FZ77" s="2"/>
      <c r="GA77" s="2"/>
      <c r="GB77" s="2"/>
      <c r="GC77" s="2"/>
      <c r="GD77" s="2"/>
      <c r="GE77" s="7">
        <f>FX77+FY77</f>
        <v>0</v>
      </c>
      <c r="GF77" s="14">
        <f>FZ77/2</f>
        <v>0</v>
      </c>
      <c r="GG77" s="6">
        <f>(GA77*3)+(GB77*5)+(GC77*5)+(GD77*20)</f>
        <v>0</v>
      </c>
      <c r="GH77" s="15">
        <f>GE77+GF77+GG77</f>
        <v>0</v>
      </c>
      <c r="GI77" s="16"/>
      <c r="GJ77" s="1"/>
      <c r="GK77" s="2"/>
      <c r="GL77" s="2"/>
      <c r="GM77" s="2"/>
      <c r="GN77" s="2"/>
      <c r="GO77" s="2"/>
      <c r="GP77" s="7">
        <f>GI77+GJ77</f>
        <v>0</v>
      </c>
      <c r="GQ77" s="14">
        <f>GK77/2</f>
        <v>0</v>
      </c>
      <c r="GR77" s="6">
        <f>(GL77*3)+(GM77*5)+(GN77*5)+(GO77*20)</f>
        <v>0</v>
      </c>
      <c r="GS77" s="15">
        <f>GP77+GQ77+GR77</f>
        <v>0</v>
      </c>
      <c r="GT77" s="16"/>
      <c r="GU77" s="1"/>
      <c r="GV77" s="2"/>
      <c r="GW77" s="2"/>
      <c r="GX77" s="2"/>
      <c r="GY77" s="2"/>
      <c r="GZ77" s="2"/>
      <c r="HA77" s="7">
        <f>GT77+GU77</f>
        <v>0</v>
      </c>
      <c r="HB77" s="14">
        <f>GV77/2</f>
        <v>0</v>
      </c>
      <c r="HC77" s="6">
        <f>(GW77*3)+(GX77*5)+(GY77*5)+(GZ77*20)</f>
        <v>0</v>
      </c>
      <c r="HD77" s="15">
        <f>HA77+HB77+HC77</f>
        <v>0</v>
      </c>
      <c r="HE77" s="16"/>
      <c r="HF77" s="1"/>
      <c r="HG77" s="2"/>
      <c r="HH77" s="2"/>
      <c r="HI77" s="2"/>
      <c r="HJ77" s="2"/>
      <c r="HK77" s="2"/>
      <c r="HL77" s="7">
        <f>HE77+HF77</f>
        <v>0</v>
      </c>
      <c r="HM77" s="14">
        <f>HG77/2</f>
        <v>0</v>
      </c>
      <c r="HN77" s="6">
        <f>(HH77*3)+(HI77*5)+(HJ77*5)+(HK77*20)</f>
        <v>0</v>
      </c>
      <c r="HO77" s="15">
        <f>HL77+HM77+HN77</f>
        <v>0</v>
      </c>
      <c r="HP77" s="16"/>
      <c r="HQ77" s="1"/>
      <c r="HR77" s="2"/>
      <c r="HS77" s="2"/>
      <c r="HT77" s="2"/>
      <c r="HU77" s="2"/>
      <c r="HV77" s="2"/>
      <c r="HW77" s="7">
        <f>HP77+HQ77</f>
        <v>0</v>
      </c>
      <c r="HX77" s="14">
        <f>HR77/2</f>
        <v>0</v>
      </c>
      <c r="HY77" s="6">
        <f>(HS77*3)+(HT77*5)+(HU77*5)+(HV77*20)</f>
        <v>0</v>
      </c>
      <c r="HZ77" s="15">
        <f>HW77+HX77+HY77</f>
        <v>0</v>
      </c>
      <c r="IA77" s="16"/>
      <c r="IB77" s="1"/>
      <c r="IC77" s="2"/>
      <c r="ID77" s="2"/>
      <c r="IE77" s="2"/>
      <c r="IF77" s="2"/>
      <c r="IG77" s="2"/>
      <c r="IH77" s="7">
        <f>IA77+IB77</f>
        <v>0</v>
      </c>
      <c r="II77" s="14">
        <f>IC77/2</f>
        <v>0</v>
      </c>
      <c r="IJ77" s="6">
        <f>(ID77*3)+(IE77*5)+(IF77*5)+(IG77*20)</f>
        <v>0</v>
      </c>
      <c r="IK77" s="58">
        <f>IH77+II77+IJ77</f>
        <v>0</v>
      </c>
      <c r="IL77" s="59"/>
    </row>
    <row r="78" spans="2:76" ht="13.5" thickTop="1">
      <c r="B78" s="4" t="s">
        <v>138</v>
      </c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F78" s="4"/>
      <c r="AG78" s="139"/>
      <c r="AH78" s="139"/>
      <c r="AI78" s="139"/>
      <c r="AJ78" s="138"/>
      <c r="AK78" s="139"/>
      <c r="AL78" s="139"/>
      <c r="AM78" s="139"/>
      <c r="AN78" s="139"/>
      <c r="AO78" s="139"/>
      <c r="AT78" s="139"/>
      <c r="AU78" s="139"/>
      <c r="AV78" s="139"/>
      <c r="AW78" s="139"/>
      <c r="AX78" s="139"/>
      <c r="AY78" s="139"/>
      <c r="AZ78" s="139"/>
      <c r="BA78" s="139"/>
      <c r="BQ78" s="139"/>
      <c r="BR78" s="139"/>
      <c r="BS78" s="139"/>
      <c r="BT78" s="139"/>
      <c r="BU78" s="139"/>
      <c r="BV78" s="139"/>
      <c r="BW78" s="139"/>
      <c r="BX78" s="139"/>
    </row>
    <row r="79" spans="17:76" ht="12.75"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F79" s="4"/>
      <c r="AG79" s="139"/>
      <c r="AH79" s="139"/>
      <c r="AI79" s="139"/>
      <c r="AJ79" s="138"/>
      <c r="AK79" s="139"/>
      <c r="AL79" s="139"/>
      <c r="AM79" s="139"/>
      <c r="AN79" s="139"/>
      <c r="AO79" s="139"/>
      <c r="AT79" s="139"/>
      <c r="AU79" s="139"/>
      <c r="AV79" s="139"/>
      <c r="AW79" s="139"/>
      <c r="AX79" s="139"/>
      <c r="AY79" s="139"/>
      <c r="AZ79" s="139"/>
      <c r="BA79" s="139"/>
      <c r="BQ79" s="139"/>
      <c r="BR79" s="139"/>
      <c r="BS79" s="139"/>
      <c r="BT79" s="139"/>
      <c r="BU79" s="139"/>
      <c r="BV79" s="139"/>
      <c r="BW79" s="139"/>
      <c r="BX79" s="139"/>
    </row>
    <row r="80" spans="6:76" ht="12.75">
      <c r="F80" s="4" t="s">
        <v>56</v>
      </c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F80" s="4"/>
      <c r="AG80" s="139"/>
      <c r="AH80" s="139"/>
      <c r="AI80" s="139"/>
      <c r="AJ80" s="138"/>
      <c r="AK80" s="139"/>
      <c r="AL80" s="139"/>
      <c r="AM80" s="139"/>
      <c r="AN80" s="139"/>
      <c r="AO80" s="139"/>
      <c r="AT80" s="139"/>
      <c r="AU80" s="139"/>
      <c r="AV80" s="139"/>
      <c r="AW80" s="139"/>
      <c r="AX80" s="139"/>
      <c r="AY80" s="139"/>
      <c r="AZ80" s="139"/>
      <c r="BA80" s="139"/>
      <c r="BQ80" s="139"/>
      <c r="BR80" s="139"/>
      <c r="BS80" s="139"/>
      <c r="BT80" s="139"/>
      <c r="BU80" s="139"/>
      <c r="BV80" s="139"/>
      <c r="BW80" s="139"/>
      <c r="BX80" s="139"/>
    </row>
    <row r="81" spans="17:76" ht="12.75"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F81" s="4"/>
      <c r="AG81" s="139"/>
      <c r="AH81" s="139"/>
      <c r="AI81" s="139"/>
      <c r="AJ81" s="138"/>
      <c r="AK81" s="139"/>
      <c r="AL81" s="139"/>
      <c r="AM81" s="139"/>
      <c r="AN81" s="139"/>
      <c r="AO81" s="139"/>
      <c r="AT81" s="139"/>
      <c r="AU81" s="139"/>
      <c r="AV81" s="139"/>
      <c r="AW81" s="139"/>
      <c r="AX81" s="139"/>
      <c r="AY81" s="139"/>
      <c r="AZ81" s="139"/>
      <c r="BA81" s="139"/>
      <c r="BQ81" s="139"/>
      <c r="BR81" s="139"/>
      <c r="BS81" s="139"/>
      <c r="BT81" s="139"/>
      <c r="BU81" s="139"/>
      <c r="BV81" s="139"/>
      <c r="BW81" s="139"/>
      <c r="BX81" s="139"/>
    </row>
    <row r="82" spans="17:76" ht="12.75"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F82" s="4"/>
      <c r="AG82" s="139"/>
      <c r="AH82" s="139"/>
      <c r="AI82" s="139"/>
      <c r="AJ82" s="138"/>
      <c r="AK82" s="139"/>
      <c r="AL82" s="139"/>
      <c r="AM82" s="139"/>
      <c r="AN82" s="139"/>
      <c r="AO82" s="139"/>
      <c r="AT82" s="139"/>
      <c r="AU82" s="139"/>
      <c r="AV82" s="139"/>
      <c r="AW82" s="139"/>
      <c r="AX82" s="139"/>
      <c r="AY82" s="139"/>
      <c r="AZ82" s="139"/>
      <c r="BA82" s="139"/>
      <c r="BQ82" s="139"/>
      <c r="BR82" s="139"/>
      <c r="BS82" s="139"/>
      <c r="BT82" s="139"/>
      <c r="BU82" s="139"/>
      <c r="BV82" s="139"/>
      <c r="BW82" s="139"/>
      <c r="BX82" s="139"/>
    </row>
    <row r="83" spans="17:76" ht="12.75"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F83" s="4"/>
      <c r="AG83" s="139"/>
      <c r="AH83" s="139"/>
      <c r="AI83" s="139"/>
      <c r="AJ83" s="138"/>
      <c r="AK83" s="139"/>
      <c r="AL83" s="139"/>
      <c r="AM83" s="139"/>
      <c r="AN83" s="139"/>
      <c r="AO83" s="139"/>
      <c r="AT83" s="139"/>
      <c r="AU83" s="139"/>
      <c r="AV83" s="139"/>
      <c r="AW83" s="139"/>
      <c r="AX83" s="139"/>
      <c r="AY83" s="139"/>
      <c r="AZ83" s="139"/>
      <c r="BA83" s="139"/>
      <c r="BQ83" s="139"/>
      <c r="BR83" s="139"/>
      <c r="BS83" s="139"/>
      <c r="BT83" s="139"/>
      <c r="BU83" s="139"/>
      <c r="BV83" s="139"/>
      <c r="BW83" s="139"/>
      <c r="BX83" s="139"/>
    </row>
    <row r="84" spans="17:76" ht="12.75"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F84" s="4"/>
      <c r="AG84" s="139"/>
      <c r="AH84" s="139"/>
      <c r="AI84" s="139"/>
      <c r="AJ84" s="138"/>
      <c r="AK84" s="139"/>
      <c r="AL84" s="139"/>
      <c r="AM84" s="139"/>
      <c r="AN84" s="139"/>
      <c r="AO84" s="139"/>
      <c r="AT84" s="139"/>
      <c r="AU84" s="139"/>
      <c r="AV84" s="139"/>
      <c r="AW84" s="139"/>
      <c r="AX84" s="139"/>
      <c r="AY84" s="139"/>
      <c r="AZ84" s="139"/>
      <c r="BA84" s="139"/>
      <c r="BQ84" s="139"/>
      <c r="BR84" s="139"/>
      <c r="BS84" s="139"/>
      <c r="BT84" s="139"/>
      <c r="BU84" s="139"/>
      <c r="BV84" s="139"/>
      <c r="BW84" s="139"/>
      <c r="BX84" s="139"/>
    </row>
    <row r="85" spans="17:76" ht="12.75"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F85" s="4"/>
      <c r="AG85" s="139"/>
      <c r="AH85" s="139"/>
      <c r="AI85" s="139"/>
      <c r="AJ85" s="138"/>
      <c r="AK85" s="139"/>
      <c r="AL85" s="139"/>
      <c r="AM85" s="139"/>
      <c r="AN85" s="139"/>
      <c r="AO85" s="139"/>
      <c r="AT85" s="139"/>
      <c r="AU85" s="139"/>
      <c r="AV85" s="139"/>
      <c r="AW85" s="139"/>
      <c r="AX85" s="139"/>
      <c r="AY85" s="139"/>
      <c r="AZ85" s="139"/>
      <c r="BA85" s="139"/>
      <c r="BQ85" s="139"/>
      <c r="BR85" s="139"/>
      <c r="BS85" s="139"/>
      <c r="BT85" s="139"/>
      <c r="BU85" s="139"/>
      <c r="BV85" s="139"/>
      <c r="BW85" s="139"/>
      <c r="BX85" s="139"/>
    </row>
    <row r="86" spans="17:76" ht="12.75"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F86" s="4"/>
      <c r="AG86" s="139"/>
      <c r="AH86" s="139"/>
      <c r="AI86" s="139"/>
      <c r="AJ86" s="138"/>
      <c r="AK86" s="139"/>
      <c r="AL86" s="139"/>
      <c r="AM86" s="139"/>
      <c r="AN86" s="139"/>
      <c r="AO86" s="139"/>
      <c r="AT86" s="139"/>
      <c r="AU86" s="139"/>
      <c r="AV86" s="139"/>
      <c r="AW86" s="139"/>
      <c r="AX86" s="139"/>
      <c r="AY86" s="139"/>
      <c r="AZ86" s="139"/>
      <c r="BA86" s="139"/>
      <c r="BQ86" s="139"/>
      <c r="BR86" s="139"/>
      <c r="BS86" s="139"/>
      <c r="BT86" s="139"/>
      <c r="BU86" s="139"/>
      <c r="BV86" s="139"/>
      <c r="BW86" s="139"/>
      <c r="BX86" s="139"/>
    </row>
    <row r="87" spans="17:76" ht="12.75"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F87" s="4"/>
      <c r="AG87" s="139"/>
      <c r="AH87" s="139"/>
      <c r="AI87" s="139"/>
      <c r="AJ87" s="138"/>
      <c r="AK87" s="139"/>
      <c r="AL87" s="139"/>
      <c r="AM87" s="139"/>
      <c r="AN87" s="139"/>
      <c r="AO87" s="139"/>
      <c r="AT87" s="139"/>
      <c r="AU87" s="139"/>
      <c r="AV87" s="139"/>
      <c r="AW87" s="139"/>
      <c r="AX87" s="139"/>
      <c r="AY87" s="139"/>
      <c r="AZ87" s="139"/>
      <c r="BA87" s="139"/>
      <c r="BQ87" s="139"/>
      <c r="BR87" s="139"/>
      <c r="BS87" s="139"/>
      <c r="BT87" s="139"/>
      <c r="BU87" s="139"/>
      <c r="BV87" s="139"/>
      <c r="BW87" s="139"/>
      <c r="BX87" s="139"/>
    </row>
    <row r="88" spans="17:76" ht="12.75"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F88" s="4"/>
      <c r="AG88" s="139"/>
      <c r="AH88" s="139"/>
      <c r="AI88" s="139"/>
      <c r="AJ88" s="138"/>
      <c r="AK88" s="139"/>
      <c r="AL88" s="139"/>
      <c r="AM88" s="139"/>
      <c r="AN88" s="139"/>
      <c r="AO88" s="139"/>
      <c r="AT88" s="139"/>
      <c r="AU88" s="139"/>
      <c r="AV88" s="139"/>
      <c r="AW88" s="139"/>
      <c r="AX88" s="139"/>
      <c r="AY88" s="139"/>
      <c r="AZ88" s="139"/>
      <c r="BA88" s="139"/>
      <c r="BQ88" s="139"/>
      <c r="BR88" s="139"/>
      <c r="BS88" s="139"/>
      <c r="BT88" s="139"/>
      <c r="BU88" s="139"/>
      <c r="BV88" s="139"/>
      <c r="BW88" s="139"/>
      <c r="BX88" s="139"/>
    </row>
    <row r="89" spans="17:76" ht="12.75"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F89" s="4"/>
      <c r="AG89" s="139"/>
      <c r="AH89" s="139"/>
      <c r="AI89" s="139"/>
      <c r="AJ89" s="138"/>
      <c r="AK89" s="139"/>
      <c r="AL89" s="139"/>
      <c r="AM89" s="139"/>
      <c r="AN89" s="139"/>
      <c r="AO89" s="139"/>
      <c r="AT89" s="139"/>
      <c r="AU89" s="139"/>
      <c r="AV89" s="139"/>
      <c r="AW89" s="139"/>
      <c r="AX89" s="139"/>
      <c r="AY89" s="139"/>
      <c r="AZ89" s="139"/>
      <c r="BA89" s="139"/>
      <c r="BQ89" s="139"/>
      <c r="BR89" s="139"/>
      <c r="BS89" s="139"/>
      <c r="BT89" s="139"/>
      <c r="BU89" s="139"/>
      <c r="BV89" s="139"/>
      <c r="BW89" s="139"/>
      <c r="BX89" s="139"/>
    </row>
    <row r="90" spans="17:76" ht="12.75"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F90" s="4"/>
      <c r="AG90" s="139"/>
      <c r="AH90" s="139"/>
      <c r="AI90" s="139"/>
      <c r="AJ90" s="138"/>
      <c r="AK90" s="139"/>
      <c r="AL90" s="139"/>
      <c r="AM90" s="139"/>
      <c r="AN90" s="139"/>
      <c r="AO90" s="139"/>
      <c r="AT90" s="139"/>
      <c r="AU90" s="139"/>
      <c r="AV90" s="139"/>
      <c r="AW90" s="139"/>
      <c r="AX90" s="139"/>
      <c r="AY90" s="139"/>
      <c r="AZ90" s="139"/>
      <c r="BA90" s="139"/>
      <c r="BQ90" s="139"/>
      <c r="BR90" s="139"/>
      <c r="BS90" s="139"/>
      <c r="BT90" s="139"/>
      <c r="BU90" s="139"/>
      <c r="BV90" s="139"/>
      <c r="BW90" s="139"/>
      <c r="BX90" s="139"/>
    </row>
    <row r="91" ht="12.75">
      <c r="AF91" s="4"/>
    </row>
    <row r="92" ht="12.75">
      <c r="AF92" s="4"/>
    </row>
    <row r="93" ht="12.75">
      <c r="AF93" s="4"/>
    </row>
    <row r="94" ht="12.75">
      <c r="AF94" s="4"/>
    </row>
    <row r="95" ht="12.75">
      <c r="AF95" s="4"/>
    </row>
    <row r="96" ht="12.75">
      <c r="AF96" s="4"/>
    </row>
    <row r="97" ht="12.75">
      <c r="AF97" s="4"/>
    </row>
    <row r="98" ht="12.75">
      <c r="AF98" s="4"/>
    </row>
    <row r="99" ht="12.75">
      <c r="AF99" s="4"/>
    </row>
    <row r="100" ht="12.75">
      <c r="AF100" s="4"/>
    </row>
    <row r="101" ht="12.75">
      <c r="AF101" s="4"/>
    </row>
    <row r="102" ht="12.75">
      <c r="AF102" s="4"/>
    </row>
    <row r="103" ht="12.75">
      <c r="AF103" s="4"/>
    </row>
    <row r="104" ht="12.75">
      <c r="AF104" s="4"/>
    </row>
    <row r="105" ht="12.75">
      <c r="AF105" s="4"/>
    </row>
    <row r="106" ht="12.75">
      <c r="AF106" s="4"/>
    </row>
    <row r="107" ht="12.75">
      <c r="AF107" s="4"/>
    </row>
    <row r="108" ht="12.75">
      <c r="AF108" s="4"/>
    </row>
    <row r="109" ht="12.75">
      <c r="AF109" s="4"/>
    </row>
    <row r="110" ht="12.75">
      <c r="AF110" s="4"/>
    </row>
    <row r="111" ht="12.75">
      <c r="AF111" s="4"/>
    </row>
    <row r="112" ht="12.75">
      <c r="AF112" s="4"/>
    </row>
    <row r="113" ht="12.75">
      <c r="AF113" s="4"/>
    </row>
  </sheetData>
  <sheetProtection sheet="1" objects="1" scenarios="1" selectLockedCells="1"/>
  <mergeCells count="23">
    <mergeCell ref="A1:G1"/>
    <mergeCell ref="DU1:EE1"/>
    <mergeCell ref="AG1:AS1"/>
    <mergeCell ref="J1:K1"/>
    <mergeCell ref="L1:P1"/>
    <mergeCell ref="Q1:AF1"/>
    <mergeCell ref="EQ1:FA1"/>
    <mergeCell ref="FB1:FL1"/>
    <mergeCell ref="EF1:EP1"/>
    <mergeCell ref="CC1:CM1"/>
    <mergeCell ref="CN1:CX1"/>
    <mergeCell ref="CY1:DI1"/>
    <mergeCell ref="DJ1:DT1"/>
    <mergeCell ref="GT1:HD1"/>
    <mergeCell ref="HE1:HO1"/>
    <mergeCell ref="AT1:BE1"/>
    <mergeCell ref="IA1:IK1"/>
    <mergeCell ref="HP1:HZ1"/>
    <mergeCell ref="GI1:GS1"/>
    <mergeCell ref="FM1:FW1"/>
    <mergeCell ref="FX1:GH1"/>
    <mergeCell ref="BF1:BP1"/>
    <mergeCell ref="BQ1:CB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24" max="255" man="1"/>
  </rowBreaks>
  <colBreaks count="11" manualBreakCount="11">
    <brk id="16" max="65535" man="1"/>
    <brk id="32" max="65535" man="1"/>
    <brk id="45" max="65535" man="1"/>
    <brk id="68" max="65535" man="1"/>
    <brk id="91" max="78" man="1"/>
    <brk id="113" max="78" man="1"/>
    <brk id="135" max="78" man="1"/>
    <brk id="157" max="78" man="1"/>
    <brk id="179" max="78" man="1"/>
    <brk id="201" max="78" man="1"/>
    <brk id="22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84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49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56</v>
      </c>
      <c r="C17" t="s">
        <v>57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85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59</v>
      </c>
    </row>
    <row r="5" s="17" customFormat="1" ht="12.75">
      <c r="A5" s="18" t="s">
        <v>60</v>
      </c>
    </row>
    <row r="6" s="17" customFormat="1" ht="12.75" customHeight="1">
      <c r="A6" s="18"/>
    </row>
    <row r="7" ht="12.75">
      <c r="A7" s="18" t="s">
        <v>61</v>
      </c>
    </row>
    <row r="8" ht="12.75">
      <c r="A8" s="18" t="s">
        <v>62</v>
      </c>
    </row>
    <row r="9" ht="12.75">
      <c r="A9" s="18" t="s">
        <v>63</v>
      </c>
    </row>
    <row r="10" ht="12.75">
      <c r="A10" s="18" t="s">
        <v>64</v>
      </c>
    </row>
    <row r="11" ht="12.75">
      <c r="A11" s="18" t="s">
        <v>65</v>
      </c>
    </row>
    <row r="12" ht="12.75">
      <c r="A12" s="18" t="s">
        <v>66</v>
      </c>
    </row>
    <row r="13" ht="12.75">
      <c r="A13" s="18" t="s">
        <v>67</v>
      </c>
    </row>
    <row r="14" ht="12.75">
      <c r="A14" s="18" t="s">
        <v>68</v>
      </c>
    </row>
    <row r="15" ht="12.75">
      <c r="A15" s="18"/>
    </row>
    <row r="16" ht="27" customHeight="1">
      <c r="A16" s="18" t="s">
        <v>73</v>
      </c>
    </row>
    <row r="17" ht="12.75">
      <c r="A17" s="18"/>
    </row>
    <row r="18" ht="12.75">
      <c r="A18" s="18"/>
    </row>
    <row r="19" ht="25.5">
      <c r="A19" s="20" t="s">
        <v>82</v>
      </c>
    </row>
    <row r="20" ht="12.75">
      <c r="A20" s="20"/>
    </row>
    <row r="21" ht="12.75">
      <c r="A21" s="17"/>
    </row>
    <row r="22" ht="12.75">
      <c r="A22" s="21" t="s">
        <v>74</v>
      </c>
    </row>
    <row r="23" ht="12.75">
      <c r="A23" s="18" t="s">
        <v>61</v>
      </c>
    </row>
    <row r="24" ht="12.75">
      <c r="A24" s="17" t="s">
        <v>75</v>
      </c>
    </row>
    <row r="25" ht="12.75">
      <c r="A25" s="17" t="s">
        <v>81</v>
      </c>
    </row>
    <row r="26" ht="12.75">
      <c r="A26" s="17" t="s">
        <v>76</v>
      </c>
    </row>
    <row r="27" ht="12.75">
      <c r="A27" s="17" t="s">
        <v>77</v>
      </c>
    </row>
    <row r="28" ht="12.75">
      <c r="A28" s="17" t="s">
        <v>78</v>
      </c>
    </row>
    <row r="29" ht="12.75">
      <c r="A29" s="17" t="s">
        <v>83</v>
      </c>
    </row>
    <row r="30" ht="12.75">
      <c r="A30" s="17" t="s">
        <v>79</v>
      </c>
    </row>
    <row r="31" ht="12.75">
      <c r="A31" s="17" t="s">
        <v>80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2009-07-13T21:53:20Z</cp:lastPrinted>
  <dcterms:created xsi:type="dcterms:W3CDTF">2001-08-02T04:21:03Z</dcterms:created>
  <dcterms:modified xsi:type="dcterms:W3CDTF">2010-10-10T23:22:06Z</dcterms:modified>
  <cp:category/>
  <cp:version/>
  <cp:contentType/>
  <cp:contentStatus/>
  <cp:revision>1</cp:revision>
</cp:coreProperties>
</file>