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'Scoresheet'!$A$1:$IL$131</definedName>
    <definedName name="_xlnm.Print_Titles" localSheetId="0">'Scoresheet'!$A:$F,'Scoresheet'!$1:$2</definedName>
    <definedName name="Z_1229FF16_6ED5_4DBA_B9FE_D3EE84024C57_.wvu.PrintArea" localSheetId="0" hidden="1">'Scoresheet'!$A$1:$IK$14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<sst xmlns="http://schemas.openxmlformats.org/spreadsheetml/2006/main" count="608" uniqueCount="192">
  <si>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</si>
  <si>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</si>
  <si>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</si>
  <si>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</si>
  <si>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</si>
  <si>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</si>
  <si>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</si>
  <si>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</si>
  <si>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</si>
  <si>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</si>
  <si>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</si>
  <si>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</si>
  <si>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</si>
  <si>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</si>
  <si>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</si>
  <si>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</si>
  <si>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</si>
  <si>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</si>
  <si>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</si>
  <si>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</si>
  <si>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</si>
  <si>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</si>
  <si>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</si>
  <si>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</si>
  <si>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</si>
  <si>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</si>
  <si>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</si>
  <si>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</si>
  <si>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</si>
  <si>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</si>
  <si>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</si>
  <si>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</si>
  <si>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</si>
  <si>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</si>
  <si>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</si>
  <si>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</si>
  <si>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</si>
  <si>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</si>
  <si>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</si>
  <si>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</si>
  <si>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</si>
  <si>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</si>
  <si>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</si>
  <si>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</si>
  <si>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</si>
  <si>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</si>
  <si>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</si>
  <si>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</si>
  <si>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</si>
  <si>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</si>
  <si>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</si>
  <si>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</si>
  <si>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</si>
  <si>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</si>
  <si>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</si>
  <si>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</si>
  <si>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</si>
  <si>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</si>
  <si>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</si>
  <si>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</si>
  <si>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</si>
  <si>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</si>
  <si>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</si>
  <si>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</si>
  <si>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</si>
  <si>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</si>
  <si>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</si>
  <si>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</si>
  <si>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</si>
  <si>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</si>
  <si>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</si>
  <si>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</si>
  <si>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</si>
  <si>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</si>
  <si>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</si>
  <si>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</si>
  <si>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</si>
  <si>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</si>
  <si>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</si>
  <si>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</si>
  <si>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</si>
  <si>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</si>
  <si>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</si>
  <si>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</si>
  <si>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</si>
  <si>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</si>
  <si>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</si>
  <si>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</si>
  <si>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</si>
  <si>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</si>
  <si>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</si>
  <si>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</si>
  <si>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Tom F</t>
  </si>
  <si>
    <t>IDPA #</t>
  </si>
  <si>
    <t>Thomas B</t>
  </si>
  <si>
    <t>3</t>
  </si>
  <si>
    <t>OUT</t>
  </si>
  <si>
    <t>UN</t>
  </si>
  <si>
    <t>Mike J</t>
  </si>
  <si>
    <t>Kelly B</t>
  </si>
  <si>
    <t>Rosy</t>
  </si>
  <si>
    <t>1</t>
  </si>
  <si>
    <t>Matt E</t>
  </si>
  <si>
    <t>Brian B</t>
  </si>
  <si>
    <t>Larry G</t>
  </si>
  <si>
    <t>7</t>
  </si>
  <si>
    <t>Gary M</t>
  </si>
  <si>
    <t>Gene E</t>
  </si>
  <si>
    <t>Rod M</t>
  </si>
  <si>
    <t>Eric W</t>
  </si>
  <si>
    <t>Dean B</t>
  </si>
  <si>
    <t>Mike B</t>
  </si>
  <si>
    <t>Clear Creek Main Match
13 April 2013</t>
  </si>
  <si>
    <t>Stage 1
Terrorist Standards</t>
  </si>
  <si>
    <t>Stage 2
Steely Eyed Gang</t>
  </si>
  <si>
    <t>Stage 3
Home Invasion Nightmare</t>
  </si>
  <si>
    <t>Stage 4
Walk Interrupted</t>
  </si>
  <si>
    <t>Scott T</t>
  </si>
  <si>
    <t>DNF</t>
  </si>
  <si>
    <t>Jim C</t>
  </si>
  <si>
    <t>Scott L</t>
  </si>
  <si>
    <t>DQ</t>
  </si>
  <si>
    <t>Steve M</t>
  </si>
  <si>
    <t>George T</t>
  </si>
  <si>
    <t>Harry D</t>
  </si>
  <si>
    <t>Roger S</t>
  </si>
  <si>
    <t>Mick M</t>
  </si>
  <si>
    <t>Regis F</t>
  </si>
  <si>
    <t>Dustin W</t>
  </si>
  <si>
    <t>Joe S</t>
  </si>
  <si>
    <t>15</t>
  </si>
  <si>
    <t>Micah F</t>
  </si>
  <si>
    <t>James T</t>
  </si>
  <si>
    <t>Ian B</t>
  </si>
  <si>
    <t>L C
A R
B E
O D
R I
   T</t>
  </si>
  <si>
    <t>Brady M</t>
  </si>
  <si>
    <t>Richard A</t>
  </si>
  <si>
    <t>Scott M *  **</t>
  </si>
  <si>
    <t>Range Member Labor Credit Sum: 1-Member, 2-Setup, 4-SO, 8-CoF</t>
  </si>
  <si>
    <t>John G</t>
  </si>
  <si>
    <t>"Good Looking" C * **</t>
  </si>
  <si>
    <t>Phil G</t>
  </si>
  <si>
    <t>Robert B</t>
  </si>
  <si>
    <t>Michael Me</t>
  </si>
  <si>
    <t>Michael Mi **</t>
  </si>
  <si>
    <t>David W</t>
  </si>
  <si>
    <t>Chris B</t>
  </si>
  <si>
    <t>Sturat A</t>
  </si>
  <si>
    <t>Adam M</t>
  </si>
  <si>
    <t>Mark G</t>
  </si>
  <si>
    <t>Terry K * **</t>
  </si>
  <si>
    <t>Thomas Y</t>
  </si>
  <si>
    <t>James B</t>
  </si>
  <si>
    <t>Jim M</t>
  </si>
  <si>
    <t>5</t>
  </si>
  <si>
    <t>Barry B</t>
  </si>
  <si>
    <t>Bryan K</t>
  </si>
  <si>
    <t>Jared O</t>
  </si>
  <si>
    <t>Kyle F</t>
  </si>
  <si>
    <t>Sean O</t>
  </si>
  <si>
    <t>Jason M</t>
  </si>
  <si>
    <t>Levi R</t>
  </si>
  <si>
    <t>Paige N</t>
  </si>
  <si>
    <t>Jaylene R</t>
  </si>
  <si>
    <t>Brad G</t>
  </si>
  <si>
    <t>David H</t>
  </si>
  <si>
    <t>Steward G **</t>
  </si>
  <si>
    <t>Matt M</t>
  </si>
  <si>
    <t>Cassey G</t>
  </si>
  <si>
    <t>Bob H * **</t>
  </si>
  <si>
    <t>Jeff M</t>
  </si>
  <si>
    <t>Jonathan B * **</t>
  </si>
  <si>
    <t>Logan R</t>
  </si>
  <si>
    <t>Rhett N</t>
  </si>
  <si>
    <t>Eric N</t>
  </si>
  <si>
    <t>Jack T</t>
  </si>
  <si>
    <t>Steve D</t>
  </si>
  <si>
    <t>John L</t>
  </si>
  <si>
    <t>Joseph F</t>
  </si>
  <si>
    <t>Kevin W</t>
  </si>
  <si>
    <t>Peter F</t>
  </si>
  <si>
    <t>Scott W **</t>
  </si>
  <si>
    <t>Judy W * **</t>
  </si>
  <si>
    <t>Aaron P</t>
  </si>
  <si>
    <t>Brandon J</t>
  </si>
  <si>
    <t>Joel W</t>
  </si>
  <si>
    <t>Robert T</t>
  </si>
  <si>
    <t>Peter C</t>
  </si>
  <si>
    <t>Nick Y</t>
  </si>
  <si>
    <t>Mary C</t>
  </si>
  <si>
    <t>Steve R</t>
  </si>
  <si>
    <t>Glenn 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</si>
</sst>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2" borderId="14" xfId="0" applyNumberFormat="1" applyFont="1" applyFill="1" applyBorder="1" applyAlignment="1" applyProtection="1">
      <alignment horizontal="center" wrapText="1"/>
      <protection/>
    </xf>
    <xf numFmtId="49" fontId="6" fillId="32" borderId="15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5" fillId="0" borderId="23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1" fillId="0" borderId="26" xfId="0" applyNumberFormat="1" applyFont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2" fillId="32" borderId="28" xfId="0" applyNumberFormat="1" applyFont="1" applyFill="1" applyBorder="1" applyAlignment="1" applyProtection="1">
      <alignment horizontal="center" wrapText="1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right" vertical="center"/>
      <protection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right" vertical="center"/>
      <protection/>
    </xf>
    <xf numFmtId="49" fontId="2" fillId="32" borderId="31" xfId="0" applyNumberFormat="1" applyFont="1" applyFill="1" applyBorder="1" applyAlignment="1" applyProtection="1">
      <alignment horizontal="center" wrapText="1"/>
      <protection/>
    </xf>
    <xf numFmtId="49" fontId="2" fillId="32" borderId="32" xfId="0" applyNumberFormat="1" applyFont="1" applyFill="1" applyBorder="1" applyAlignment="1" applyProtection="1">
      <alignment horizontal="center" wrapText="1"/>
      <protection/>
    </xf>
    <xf numFmtId="49" fontId="2" fillId="32" borderId="33" xfId="0" applyNumberFormat="1" applyFont="1" applyFill="1" applyBorder="1" applyAlignment="1" applyProtection="1">
      <alignment horizontal="center" wrapText="1"/>
      <protection/>
    </xf>
    <xf numFmtId="49" fontId="6" fillId="32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2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32" borderId="36" xfId="0" applyNumberFormat="1" applyFont="1" applyFill="1" applyBorder="1" applyAlignment="1" applyProtection="1">
      <alignment horizontal="center" vertical="center" textRotation="180"/>
      <protection/>
    </xf>
    <xf numFmtId="49" fontId="6" fillId="32" borderId="33" xfId="0" applyNumberFormat="1" applyFont="1" applyFill="1" applyBorder="1" applyAlignment="1" applyProtection="1">
      <alignment horizontal="center" vertical="center" textRotation="180"/>
      <protection/>
    </xf>
    <xf numFmtId="49" fontId="2" fillId="32" borderId="37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38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/>
    </xf>
    <xf numFmtId="1" fontId="1" fillId="0" borderId="40" xfId="0" applyNumberFormat="1" applyFont="1" applyBorder="1" applyAlignment="1" applyProtection="1">
      <alignment horizontal="center" vertical="center"/>
      <protection/>
    </xf>
    <xf numFmtId="1" fontId="5" fillId="0" borderId="40" xfId="0" applyNumberFormat="1" applyFont="1" applyBorder="1" applyAlignment="1" applyProtection="1">
      <alignment horizontal="center" vertical="center"/>
      <protection/>
    </xf>
    <xf numFmtId="1" fontId="5" fillId="0" borderId="42" xfId="0" applyNumberFormat="1" applyFont="1" applyBorder="1" applyAlignment="1" applyProtection="1">
      <alignment horizontal="center" vertical="center"/>
      <protection/>
    </xf>
    <xf numFmtId="0" fontId="8" fillId="32" borderId="32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2" fillId="0" borderId="43" xfId="0" applyNumberFormat="1" applyFont="1" applyBorder="1" applyAlignment="1" applyProtection="1">
      <alignment horizontal="right" vertical="center"/>
      <protection/>
    </xf>
    <xf numFmtId="2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5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/>
      <protection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/>
    </xf>
    <xf numFmtId="49" fontId="0" fillId="33" borderId="16" xfId="0" applyNumberFormat="1" applyFont="1" applyFill="1" applyBorder="1" applyAlignment="1" applyProtection="1">
      <alignment horizontal="left" vertical="center"/>
      <protection locked="0"/>
    </xf>
    <xf numFmtId="49" fontId="0" fillId="33" borderId="16" xfId="0" applyNumberFormat="1" applyFill="1" applyBorder="1" applyAlignment="1" applyProtection="1">
      <alignment horizontal="left" vertical="center"/>
      <protection locked="0"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33" borderId="29" xfId="0" applyNumberFormat="1" applyFont="1" applyFill="1" applyBorder="1" applyAlignment="1" applyProtection="1">
      <alignment horizontal="center" vertical="center"/>
      <protection locked="0"/>
    </xf>
    <xf numFmtId="1" fontId="1" fillId="33" borderId="19" xfId="0" applyNumberFormat="1" applyFont="1" applyFill="1" applyBorder="1" applyAlignment="1" applyProtection="1">
      <alignment horizontal="center" vertical="center"/>
      <protection/>
    </xf>
    <xf numFmtId="1" fontId="1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2" fontId="0" fillId="33" borderId="23" xfId="0" applyNumberFormat="1" applyFill="1" applyBorder="1" applyAlignment="1" applyProtection="1">
      <alignment horizontal="right" vertical="center"/>
      <protection/>
    </xf>
    <xf numFmtId="1" fontId="0" fillId="33" borderId="23" xfId="0" applyNumberFormat="1" applyFill="1" applyBorder="1" applyAlignment="1" applyProtection="1">
      <alignment horizontal="right" vertical="center"/>
      <protection/>
    </xf>
    <xf numFmtId="165" fontId="0" fillId="33" borderId="23" xfId="0" applyNumberFormat="1" applyFill="1" applyBorder="1" applyAlignment="1" applyProtection="1">
      <alignment horizontal="right" vertical="center"/>
      <protection/>
    </xf>
    <xf numFmtId="1" fontId="0" fillId="33" borderId="38" xfId="0" applyNumberFormat="1" applyFill="1" applyBorder="1" applyAlignment="1" applyProtection="1">
      <alignment horizontal="right" vertical="center"/>
      <protection/>
    </xf>
    <xf numFmtId="2" fontId="0" fillId="33" borderId="19" xfId="0" applyNumberFormat="1" applyFill="1" applyBorder="1" applyAlignment="1" applyProtection="1">
      <alignment horizontal="right" vertical="center"/>
      <protection locked="0"/>
    </xf>
    <xf numFmtId="2" fontId="0" fillId="33" borderId="16" xfId="0" applyNumberFormat="1" applyFill="1" applyBorder="1" applyAlignment="1" applyProtection="1">
      <alignment horizontal="right" vertical="center"/>
      <protection locked="0"/>
    </xf>
    <xf numFmtId="1" fontId="0" fillId="33" borderId="16" xfId="0" applyNumberFormat="1" applyFill="1" applyBorder="1" applyAlignment="1" applyProtection="1">
      <alignment horizontal="right" vertical="center"/>
      <protection locked="0"/>
    </xf>
    <xf numFmtId="1" fontId="0" fillId="33" borderId="21" xfId="0" applyNumberFormat="1" applyFill="1" applyBorder="1" applyAlignment="1" applyProtection="1">
      <alignment horizontal="right" vertical="center"/>
      <protection locked="0"/>
    </xf>
    <xf numFmtId="2" fontId="0" fillId="33" borderId="19" xfId="0" applyNumberFormat="1" applyFill="1" applyBorder="1" applyAlignment="1" applyProtection="1">
      <alignment horizontal="right" vertical="center"/>
      <protection/>
    </xf>
    <xf numFmtId="165" fontId="0" fillId="33" borderId="16" xfId="0" applyNumberFormat="1" applyFill="1" applyBorder="1" applyAlignment="1" applyProtection="1">
      <alignment horizontal="right" vertical="center"/>
      <protection/>
    </xf>
    <xf numFmtId="1" fontId="0" fillId="33" borderId="16" xfId="0" applyNumberFormat="1" applyFill="1" applyBorder="1" applyAlignment="1" applyProtection="1">
      <alignment horizontal="right" vertical="center"/>
      <protection/>
    </xf>
    <xf numFmtId="2" fontId="2" fillId="33" borderId="29" xfId="0" applyNumberFormat="1" applyFont="1" applyFill="1" applyBorder="1" applyAlignment="1" applyProtection="1">
      <alignment horizontal="right" vertical="center"/>
      <protection/>
    </xf>
    <xf numFmtId="0" fontId="0" fillId="33" borderId="16" xfId="0" applyFill="1" applyBorder="1" applyAlignment="1">
      <alignment/>
    </xf>
    <xf numFmtId="2" fontId="0" fillId="33" borderId="26" xfId="0" applyNumberFormat="1" applyFill="1" applyBorder="1" applyAlignment="1" applyProtection="1">
      <alignment horizontal="right" vertical="center"/>
      <protection/>
    </xf>
    <xf numFmtId="2" fontId="2" fillId="33" borderId="23" xfId="0" applyNumberFormat="1" applyFont="1" applyFill="1" applyBorder="1" applyAlignment="1" applyProtection="1">
      <alignment horizontal="right" vertical="center"/>
      <protection/>
    </xf>
    <xf numFmtId="1" fontId="0" fillId="33" borderId="21" xfId="0" applyNumberFormat="1" applyFill="1" applyBorder="1" applyAlignment="1" applyProtection="1">
      <alignment horizontal="right" vertical="center"/>
      <protection/>
    </xf>
    <xf numFmtId="2" fontId="2" fillId="33" borderId="18" xfId="0" applyNumberFormat="1" applyFont="1" applyFill="1" applyBorder="1" applyAlignment="1" applyProtection="1">
      <alignment horizontal="right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2" fontId="2" fillId="33" borderId="29" xfId="0" applyNumberFormat="1" applyFont="1" applyFill="1" applyBorder="1" applyAlignment="1" applyProtection="1">
      <alignment horizontal="right" vertical="center"/>
      <protection/>
    </xf>
    <xf numFmtId="49" fontId="7" fillId="32" borderId="48" xfId="0" applyNumberFormat="1" applyFont="1" applyFill="1" applyBorder="1" applyAlignment="1" applyProtection="1">
      <alignment horizontal="center" wrapText="1"/>
      <protection/>
    </xf>
    <xf numFmtId="49" fontId="2" fillId="32" borderId="48" xfId="0" applyNumberFormat="1" applyFont="1" applyFill="1" applyBorder="1" applyAlignment="1">
      <alignment horizontal="center"/>
    </xf>
    <xf numFmtId="49" fontId="2" fillId="0" borderId="48" xfId="0" applyNumberFormat="1" applyFont="1" applyBorder="1" applyAlignment="1" applyProtection="1">
      <alignment horizontal="center"/>
      <protection/>
    </xf>
    <xf numFmtId="49" fontId="2" fillId="32" borderId="49" xfId="0" applyNumberFormat="1" applyFont="1" applyFill="1" applyBorder="1" applyAlignment="1" applyProtection="1">
      <alignment horizontal="center" wrapText="1"/>
      <protection/>
    </xf>
    <xf numFmtId="49" fontId="2" fillId="32" borderId="48" xfId="0" applyNumberFormat="1" applyFont="1" applyFill="1" applyBorder="1" applyAlignment="1" applyProtection="1">
      <alignment horizontal="center"/>
      <protection/>
    </xf>
    <xf numFmtId="49" fontId="6" fillId="32" borderId="50" xfId="0" applyNumberFormat="1" applyFont="1" applyFill="1" applyBorder="1" applyAlignment="1" applyProtection="1">
      <alignment horizontal="center" wrapText="1"/>
      <protection/>
    </xf>
    <xf numFmtId="49" fontId="6" fillId="32" borderId="48" xfId="0" applyNumberFormat="1" applyFont="1" applyFill="1" applyBorder="1" applyAlignment="1" applyProtection="1">
      <alignment horizontal="center" wrapText="1"/>
      <protection/>
    </xf>
    <xf numFmtId="49" fontId="2" fillId="32" borderId="51" xfId="0" applyNumberFormat="1" applyFont="1" applyFill="1" applyBorder="1" applyAlignment="1" applyProtection="1">
      <alignment horizontal="center" wrapText="1"/>
      <protection/>
    </xf>
    <xf numFmtId="0" fontId="0" fillId="32" borderId="52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49" fontId="2" fillId="32" borderId="48" xfId="0" applyNumberFormat="1" applyFont="1" applyFill="1" applyBorder="1" applyAlignment="1" applyProtection="1">
      <alignment horizontal="center" wrapText="1"/>
      <protection/>
    </xf>
    <xf numFmtId="49" fontId="2" fillId="0" borderId="51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5"/>
  <sheetViews>
    <sheetView tabSelected="1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51" sqref="B51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8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19" width="5.57421875" style="4" customWidth="1"/>
    <col min="20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8.00390625" style="0" customWidth="1"/>
    <col min="46" max="47" width="5.57421875" style="0" hidden="1" customWidth="1"/>
    <col min="48" max="48" width="4.8515625" style="0" customWidth="1"/>
    <col min="49" max="49" width="2.7109375" style="0" customWidth="1"/>
    <col min="50" max="51" width="2.28125" style="0" customWidth="1"/>
    <col min="52" max="52" width="3.57421875" style="0" customWidth="1"/>
    <col min="53" max="53" width="7.421875" style="4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customWidth="1"/>
    <col min="69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0" width="6.57421875" style="0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6" ht="38.25" customHeight="1" thickTop="1">
      <c r="A1" s="145" t="s">
        <v>112</v>
      </c>
      <c r="B1" s="146"/>
      <c r="C1" s="146"/>
      <c r="D1" s="146"/>
      <c r="E1" s="146"/>
      <c r="F1" s="146"/>
      <c r="G1" s="22" t="s">
        <v>70</v>
      </c>
      <c r="H1" s="23" t="s">
        <v>71</v>
      </c>
      <c r="I1" s="150" t="s">
        <v>32</v>
      </c>
      <c r="J1" s="151"/>
      <c r="K1" s="152" t="s">
        <v>87</v>
      </c>
      <c r="L1" s="153"/>
      <c r="M1" s="153"/>
      <c r="N1" s="153"/>
      <c r="O1" s="154"/>
      <c r="P1" s="155" t="s">
        <v>113</v>
      </c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8" t="s">
        <v>114</v>
      </c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8" t="s">
        <v>115</v>
      </c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8" t="s">
        <v>88</v>
      </c>
      <c r="BF1" s="148"/>
      <c r="BG1" s="149"/>
      <c r="BH1" s="149"/>
      <c r="BI1" s="149"/>
      <c r="BJ1" s="149"/>
      <c r="BK1" s="149"/>
      <c r="BL1" s="149"/>
      <c r="BM1" s="149"/>
      <c r="BN1" s="149"/>
      <c r="BO1" s="149"/>
      <c r="BP1" s="155" t="s">
        <v>116</v>
      </c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7" t="s">
        <v>2</v>
      </c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 t="s">
        <v>3</v>
      </c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 t="s">
        <v>4</v>
      </c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 t="s">
        <v>5</v>
      </c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 t="s">
        <v>6</v>
      </c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 t="s">
        <v>7</v>
      </c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 t="s">
        <v>8</v>
      </c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 t="s">
        <v>9</v>
      </c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 t="s">
        <v>10</v>
      </c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 t="s">
        <v>11</v>
      </c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 t="s">
        <v>12</v>
      </c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 t="s">
        <v>13</v>
      </c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 t="s">
        <v>14</v>
      </c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 t="s">
        <v>15</v>
      </c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 t="s">
        <v>16</v>
      </c>
      <c r="IB1" s="147"/>
      <c r="IC1" s="147"/>
      <c r="ID1" s="147"/>
      <c r="IE1" s="147"/>
      <c r="IF1" s="147"/>
      <c r="IG1" s="147"/>
      <c r="IH1" s="147"/>
      <c r="II1" s="147"/>
      <c r="IJ1" s="147"/>
      <c r="IK1" s="156"/>
      <c r="IL1" s="53"/>
    </row>
    <row r="2" spans="1:246" ht="59.25" customHeight="1" thickBot="1">
      <c r="A2" s="67" t="s">
        <v>86</v>
      </c>
      <c r="B2" s="68" t="s">
        <v>85</v>
      </c>
      <c r="C2" s="68" t="s">
        <v>93</v>
      </c>
      <c r="D2" s="95" t="s">
        <v>134</v>
      </c>
      <c r="E2" s="68" t="s">
        <v>1</v>
      </c>
      <c r="F2" s="69" t="s">
        <v>0</v>
      </c>
      <c r="G2" s="70" t="s">
        <v>57</v>
      </c>
      <c r="H2" s="71" t="s">
        <v>57</v>
      </c>
      <c r="I2" s="72" t="s">
        <v>68</v>
      </c>
      <c r="J2" s="73" t="s">
        <v>69</v>
      </c>
      <c r="K2" s="67" t="s">
        <v>54</v>
      </c>
      <c r="L2" s="68" t="s">
        <v>51</v>
      </c>
      <c r="M2" s="68" t="s">
        <v>52</v>
      </c>
      <c r="N2" s="68" t="s">
        <v>53</v>
      </c>
      <c r="O2" s="69" t="s">
        <v>50</v>
      </c>
      <c r="P2" s="67" t="s">
        <v>34</v>
      </c>
      <c r="Q2" s="68" t="s">
        <v>35</v>
      </c>
      <c r="R2" s="68" t="s">
        <v>36</v>
      </c>
      <c r="S2" s="68" t="s">
        <v>37</v>
      </c>
      <c r="T2" s="68" t="s">
        <v>38</v>
      </c>
      <c r="U2" s="68" t="s">
        <v>39</v>
      </c>
      <c r="V2" s="68" t="s">
        <v>40</v>
      </c>
      <c r="W2" s="68" t="s">
        <v>33</v>
      </c>
      <c r="X2" s="68" t="s">
        <v>41</v>
      </c>
      <c r="Y2" s="68" t="s">
        <v>42</v>
      </c>
      <c r="Z2" s="68" t="s">
        <v>43</v>
      </c>
      <c r="AA2" s="74" t="s">
        <v>44</v>
      </c>
      <c r="AB2" s="68" t="s">
        <v>45</v>
      </c>
      <c r="AC2" s="68" t="s">
        <v>49</v>
      </c>
      <c r="AD2" s="68" t="s">
        <v>46</v>
      </c>
      <c r="AE2" s="69" t="s">
        <v>47</v>
      </c>
      <c r="AF2" s="68" t="s">
        <v>34</v>
      </c>
      <c r="AG2" s="68" t="s">
        <v>35</v>
      </c>
      <c r="AH2" s="68" t="s">
        <v>36</v>
      </c>
      <c r="AI2" s="68" t="s">
        <v>37</v>
      </c>
      <c r="AJ2" s="68" t="s">
        <v>33</v>
      </c>
      <c r="AK2" s="68" t="s">
        <v>41</v>
      </c>
      <c r="AL2" s="68" t="s">
        <v>42</v>
      </c>
      <c r="AM2" s="68" t="s">
        <v>43</v>
      </c>
      <c r="AN2" s="74" t="s">
        <v>44</v>
      </c>
      <c r="AO2" s="68" t="s">
        <v>45</v>
      </c>
      <c r="AP2" s="68" t="s">
        <v>49</v>
      </c>
      <c r="AQ2" s="68" t="s">
        <v>46</v>
      </c>
      <c r="AR2" s="69" t="s">
        <v>47</v>
      </c>
      <c r="AS2" s="68" t="s">
        <v>34</v>
      </c>
      <c r="AT2" s="68" t="s">
        <v>35</v>
      </c>
      <c r="AU2" s="68" t="s">
        <v>36</v>
      </c>
      <c r="AV2" s="68" t="s">
        <v>33</v>
      </c>
      <c r="AW2" s="68" t="s">
        <v>41</v>
      </c>
      <c r="AX2" s="68" t="s">
        <v>42</v>
      </c>
      <c r="AY2" s="68" t="s">
        <v>43</v>
      </c>
      <c r="AZ2" s="74" t="s">
        <v>44</v>
      </c>
      <c r="BA2" s="68" t="s">
        <v>45</v>
      </c>
      <c r="BB2" s="68" t="s">
        <v>49</v>
      </c>
      <c r="BC2" s="68" t="s">
        <v>46</v>
      </c>
      <c r="BD2" s="69" t="s">
        <v>47</v>
      </c>
      <c r="BE2" s="60" t="s">
        <v>88</v>
      </c>
      <c r="BF2" s="60" t="s">
        <v>35</v>
      </c>
      <c r="BG2" s="60" t="s">
        <v>33</v>
      </c>
      <c r="BH2" s="60" t="s">
        <v>41</v>
      </c>
      <c r="BI2" s="60" t="s">
        <v>42</v>
      </c>
      <c r="BJ2" s="60" t="s">
        <v>43</v>
      </c>
      <c r="BK2" s="62" t="s">
        <v>44</v>
      </c>
      <c r="BL2" s="68" t="s">
        <v>45</v>
      </c>
      <c r="BM2" s="68" t="s">
        <v>49</v>
      </c>
      <c r="BN2" s="68" t="s">
        <v>46</v>
      </c>
      <c r="BO2" s="69" t="s">
        <v>47</v>
      </c>
      <c r="BP2" s="67" t="s">
        <v>91</v>
      </c>
      <c r="BQ2" s="68" t="s">
        <v>35</v>
      </c>
      <c r="BR2" s="68" t="s">
        <v>36</v>
      </c>
      <c r="BS2" s="68" t="s">
        <v>37</v>
      </c>
      <c r="BT2" s="68" t="s">
        <v>33</v>
      </c>
      <c r="BU2" s="68" t="s">
        <v>41</v>
      </c>
      <c r="BV2" s="68" t="s">
        <v>42</v>
      </c>
      <c r="BW2" s="68" t="s">
        <v>43</v>
      </c>
      <c r="BX2" s="74" t="s">
        <v>44</v>
      </c>
      <c r="BY2" s="68" t="s">
        <v>45</v>
      </c>
      <c r="BZ2" s="68" t="s">
        <v>49</v>
      </c>
      <c r="CA2" s="68" t="s">
        <v>46</v>
      </c>
      <c r="CB2" s="69" t="s">
        <v>47</v>
      </c>
      <c r="CC2" s="75" t="s">
        <v>34</v>
      </c>
      <c r="CD2" s="75" t="s">
        <v>35</v>
      </c>
      <c r="CE2" s="75" t="s">
        <v>33</v>
      </c>
      <c r="CF2" s="75" t="s">
        <v>41</v>
      </c>
      <c r="CG2" s="75" t="s">
        <v>42</v>
      </c>
      <c r="CH2" s="75" t="s">
        <v>43</v>
      </c>
      <c r="CI2" s="75" t="s">
        <v>44</v>
      </c>
      <c r="CJ2" s="76" t="s">
        <v>45</v>
      </c>
      <c r="CK2" s="75" t="s">
        <v>49</v>
      </c>
      <c r="CL2" s="75" t="s">
        <v>46</v>
      </c>
      <c r="CM2" s="77" t="s">
        <v>47</v>
      </c>
      <c r="CN2" s="78" t="s">
        <v>34</v>
      </c>
      <c r="CO2" s="75" t="s">
        <v>35</v>
      </c>
      <c r="CP2" s="75" t="s">
        <v>33</v>
      </c>
      <c r="CQ2" s="75" t="s">
        <v>41</v>
      </c>
      <c r="CR2" s="75" t="s">
        <v>42</v>
      </c>
      <c r="CS2" s="75" t="s">
        <v>43</v>
      </c>
      <c r="CT2" s="75" t="s">
        <v>44</v>
      </c>
      <c r="CU2" s="76" t="s">
        <v>45</v>
      </c>
      <c r="CV2" s="75" t="s">
        <v>49</v>
      </c>
      <c r="CW2" s="75" t="s">
        <v>46</v>
      </c>
      <c r="CX2" s="77" t="s">
        <v>47</v>
      </c>
      <c r="CY2" s="78" t="s">
        <v>34</v>
      </c>
      <c r="CZ2" s="75" t="s">
        <v>35</v>
      </c>
      <c r="DA2" s="75" t="s">
        <v>33</v>
      </c>
      <c r="DB2" s="75" t="s">
        <v>41</v>
      </c>
      <c r="DC2" s="75" t="s">
        <v>42</v>
      </c>
      <c r="DD2" s="75" t="s">
        <v>43</v>
      </c>
      <c r="DE2" s="75" t="s">
        <v>44</v>
      </c>
      <c r="DF2" s="76" t="s">
        <v>45</v>
      </c>
      <c r="DG2" s="75" t="s">
        <v>49</v>
      </c>
      <c r="DH2" s="75" t="s">
        <v>46</v>
      </c>
      <c r="DI2" s="77" t="s">
        <v>47</v>
      </c>
      <c r="DJ2" s="78" t="s">
        <v>34</v>
      </c>
      <c r="DK2" s="75" t="s">
        <v>35</v>
      </c>
      <c r="DL2" s="75" t="s">
        <v>33</v>
      </c>
      <c r="DM2" s="75" t="s">
        <v>41</v>
      </c>
      <c r="DN2" s="75" t="s">
        <v>42</v>
      </c>
      <c r="DO2" s="75" t="s">
        <v>43</v>
      </c>
      <c r="DP2" s="75" t="s">
        <v>44</v>
      </c>
      <c r="DQ2" s="76" t="s">
        <v>45</v>
      </c>
      <c r="DR2" s="75" t="s">
        <v>49</v>
      </c>
      <c r="DS2" s="75" t="s">
        <v>46</v>
      </c>
      <c r="DT2" s="77" t="s">
        <v>47</v>
      </c>
      <c r="DU2" s="78" t="s">
        <v>34</v>
      </c>
      <c r="DV2" s="75" t="s">
        <v>35</v>
      </c>
      <c r="DW2" s="75" t="s">
        <v>33</v>
      </c>
      <c r="DX2" s="75" t="s">
        <v>41</v>
      </c>
      <c r="DY2" s="75" t="s">
        <v>42</v>
      </c>
      <c r="DZ2" s="75" t="s">
        <v>43</v>
      </c>
      <c r="EA2" s="75" t="s">
        <v>44</v>
      </c>
      <c r="EB2" s="76" t="s">
        <v>45</v>
      </c>
      <c r="EC2" s="75" t="s">
        <v>49</v>
      </c>
      <c r="ED2" s="75" t="s">
        <v>46</v>
      </c>
      <c r="EE2" s="77" t="s">
        <v>47</v>
      </c>
      <c r="EF2" s="78" t="s">
        <v>34</v>
      </c>
      <c r="EG2" s="75" t="s">
        <v>35</v>
      </c>
      <c r="EH2" s="75" t="s">
        <v>33</v>
      </c>
      <c r="EI2" s="75" t="s">
        <v>41</v>
      </c>
      <c r="EJ2" s="75" t="s">
        <v>42</v>
      </c>
      <c r="EK2" s="75" t="s">
        <v>43</v>
      </c>
      <c r="EL2" s="75" t="s">
        <v>44</v>
      </c>
      <c r="EM2" s="76" t="s">
        <v>45</v>
      </c>
      <c r="EN2" s="75" t="s">
        <v>49</v>
      </c>
      <c r="EO2" s="75" t="s">
        <v>46</v>
      </c>
      <c r="EP2" s="77" t="s">
        <v>47</v>
      </c>
      <c r="EQ2" s="78" t="s">
        <v>34</v>
      </c>
      <c r="ER2" s="75" t="s">
        <v>35</v>
      </c>
      <c r="ES2" s="75" t="s">
        <v>33</v>
      </c>
      <c r="ET2" s="75" t="s">
        <v>41</v>
      </c>
      <c r="EU2" s="75" t="s">
        <v>42</v>
      </c>
      <c r="EV2" s="75" t="s">
        <v>43</v>
      </c>
      <c r="EW2" s="75" t="s">
        <v>44</v>
      </c>
      <c r="EX2" s="76" t="s">
        <v>45</v>
      </c>
      <c r="EY2" s="75" t="s">
        <v>49</v>
      </c>
      <c r="EZ2" s="75" t="s">
        <v>46</v>
      </c>
      <c r="FA2" s="77" t="s">
        <v>47</v>
      </c>
      <c r="FB2" s="78" t="s">
        <v>34</v>
      </c>
      <c r="FC2" s="75" t="s">
        <v>35</v>
      </c>
      <c r="FD2" s="75" t="s">
        <v>33</v>
      </c>
      <c r="FE2" s="75" t="s">
        <v>41</v>
      </c>
      <c r="FF2" s="75" t="s">
        <v>42</v>
      </c>
      <c r="FG2" s="75" t="s">
        <v>43</v>
      </c>
      <c r="FH2" s="75" t="s">
        <v>44</v>
      </c>
      <c r="FI2" s="76" t="s">
        <v>45</v>
      </c>
      <c r="FJ2" s="75" t="s">
        <v>49</v>
      </c>
      <c r="FK2" s="75" t="s">
        <v>46</v>
      </c>
      <c r="FL2" s="77" t="s">
        <v>47</v>
      </c>
      <c r="FM2" s="78" t="s">
        <v>34</v>
      </c>
      <c r="FN2" s="75" t="s">
        <v>35</v>
      </c>
      <c r="FO2" s="75" t="s">
        <v>33</v>
      </c>
      <c r="FP2" s="75" t="s">
        <v>41</v>
      </c>
      <c r="FQ2" s="75" t="s">
        <v>42</v>
      </c>
      <c r="FR2" s="75" t="s">
        <v>43</v>
      </c>
      <c r="FS2" s="75" t="s">
        <v>44</v>
      </c>
      <c r="FT2" s="76" t="s">
        <v>45</v>
      </c>
      <c r="FU2" s="75" t="s">
        <v>49</v>
      </c>
      <c r="FV2" s="75" t="s">
        <v>46</v>
      </c>
      <c r="FW2" s="77" t="s">
        <v>47</v>
      </c>
      <c r="FX2" s="78" t="s">
        <v>34</v>
      </c>
      <c r="FY2" s="75" t="s">
        <v>35</v>
      </c>
      <c r="FZ2" s="75" t="s">
        <v>33</v>
      </c>
      <c r="GA2" s="75" t="s">
        <v>41</v>
      </c>
      <c r="GB2" s="75" t="s">
        <v>42</v>
      </c>
      <c r="GC2" s="75" t="s">
        <v>43</v>
      </c>
      <c r="GD2" s="75" t="s">
        <v>44</v>
      </c>
      <c r="GE2" s="76" t="s">
        <v>45</v>
      </c>
      <c r="GF2" s="75" t="s">
        <v>49</v>
      </c>
      <c r="GG2" s="75" t="s">
        <v>46</v>
      </c>
      <c r="GH2" s="77" t="s">
        <v>47</v>
      </c>
      <c r="GI2" s="78" t="s">
        <v>34</v>
      </c>
      <c r="GJ2" s="75" t="s">
        <v>35</v>
      </c>
      <c r="GK2" s="75" t="s">
        <v>33</v>
      </c>
      <c r="GL2" s="75" t="s">
        <v>41</v>
      </c>
      <c r="GM2" s="75" t="s">
        <v>42</v>
      </c>
      <c r="GN2" s="75" t="s">
        <v>43</v>
      </c>
      <c r="GO2" s="75" t="s">
        <v>44</v>
      </c>
      <c r="GP2" s="76" t="s">
        <v>45</v>
      </c>
      <c r="GQ2" s="75" t="s">
        <v>49</v>
      </c>
      <c r="GR2" s="75" t="s">
        <v>46</v>
      </c>
      <c r="GS2" s="77" t="s">
        <v>47</v>
      </c>
      <c r="GT2" s="78" t="s">
        <v>34</v>
      </c>
      <c r="GU2" s="75" t="s">
        <v>35</v>
      </c>
      <c r="GV2" s="75" t="s">
        <v>33</v>
      </c>
      <c r="GW2" s="75" t="s">
        <v>41</v>
      </c>
      <c r="GX2" s="75" t="s">
        <v>42</v>
      </c>
      <c r="GY2" s="75" t="s">
        <v>43</v>
      </c>
      <c r="GZ2" s="75" t="s">
        <v>44</v>
      </c>
      <c r="HA2" s="76" t="s">
        <v>45</v>
      </c>
      <c r="HB2" s="75" t="s">
        <v>49</v>
      </c>
      <c r="HC2" s="75" t="s">
        <v>46</v>
      </c>
      <c r="HD2" s="77" t="s">
        <v>47</v>
      </c>
      <c r="HE2" s="78" t="s">
        <v>34</v>
      </c>
      <c r="HF2" s="75" t="s">
        <v>35</v>
      </c>
      <c r="HG2" s="75" t="s">
        <v>33</v>
      </c>
      <c r="HH2" s="75" t="s">
        <v>41</v>
      </c>
      <c r="HI2" s="75" t="s">
        <v>42</v>
      </c>
      <c r="HJ2" s="75" t="s">
        <v>43</v>
      </c>
      <c r="HK2" s="75" t="s">
        <v>44</v>
      </c>
      <c r="HL2" s="76" t="s">
        <v>45</v>
      </c>
      <c r="HM2" s="75" t="s">
        <v>49</v>
      </c>
      <c r="HN2" s="75" t="s">
        <v>46</v>
      </c>
      <c r="HO2" s="77" t="s">
        <v>47</v>
      </c>
      <c r="HP2" s="78" t="s">
        <v>34</v>
      </c>
      <c r="HQ2" s="75" t="s">
        <v>35</v>
      </c>
      <c r="HR2" s="75" t="s">
        <v>33</v>
      </c>
      <c r="HS2" s="75" t="s">
        <v>41</v>
      </c>
      <c r="HT2" s="75" t="s">
        <v>42</v>
      </c>
      <c r="HU2" s="75" t="s">
        <v>43</v>
      </c>
      <c r="HV2" s="75" t="s">
        <v>44</v>
      </c>
      <c r="HW2" s="76" t="s">
        <v>45</v>
      </c>
      <c r="HX2" s="75" t="s">
        <v>49</v>
      </c>
      <c r="HY2" s="75" t="s">
        <v>46</v>
      </c>
      <c r="HZ2" s="77" t="s">
        <v>47</v>
      </c>
      <c r="IA2" s="78" t="s">
        <v>34</v>
      </c>
      <c r="IB2" s="75" t="s">
        <v>35</v>
      </c>
      <c r="IC2" s="75" t="s">
        <v>33</v>
      </c>
      <c r="ID2" s="75" t="s">
        <v>41</v>
      </c>
      <c r="IE2" s="75" t="s">
        <v>42</v>
      </c>
      <c r="IF2" s="75" t="s">
        <v>43</v>
      </c>
      <c r="IG2" s="75" t="s">
        <v>44</v>
      </c>
      <c r="IH2" s="76" t="s">
        <v>45</v>
      </c>
      <c r="II2" s="75" t="s">
        <v>49</v>
      </c>
      <c r="IJ2" s="75" t="s">
        <v>46</v>
      </c>
      <c r="IK2" s="75" t="s">
        <v>47</v>
      </c>
      <c r="IL2" s="53"/>
    </row>
    <row r="3" spans="1:246" ht="12.75">
      <c r="A3" s="39">
        <v>1</v>
      </c>
      <c r="B3" s="96" t="s">
        <v>151</v>
      </c>
      <c r="C3" s="29"/>
      <c r="D3" s="30"/>
      <c r="E3" s="97" t="s">
        <v>19</v>
      </c>
      <c r="F3" s="98" t="s">
        <v>22</v>
      </c>
      <c r="G3" s="28">
        <f>IF(AND(OR($G$2="Y",$H$2="Y"),I3&lt;5,J3&lt;5),IF(AND(I3=I2,J3=J2),G2+1,1),"")</f>
      </c>
      <c r="H3" s="24" t="e">
        <f>IF(AND($H$2="Y",J3&gt;0,OR(AND(G3=1,#REF!=10),AND(G3=2,#REF!=20),AND(G3=3,#REF!=30),AND(G3=4,G75=40),AND(G3=5,G81=50),AND(G3=6,#REF!=60),AND(G3=7,G90=70),AND(G3=8,#REF!=80),AND(G3=9,G98=90),AND(G3=10,#REF!=100))),VLOOKUP(J3-1,SortLookup!$A$13:$B$16,2,FALSE),"")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1</v>
      </c>
      <c r="K3" s="79">
        <f aca="true" t="shared" si="0" ref="K3:K21">L3+M3+N3</f>
        <v>116.34</v>
      </c>
      <c r="L3" s="80">
        <f aca="true" t="shared" si="1" ref="L3:L21">AB3+AO3+BA3+BL3+BY3+CJ3+CU3+DF3+DQ3+EB3+EM3+EX3+FI3+FT3+GE3+GP3+HA3+HL3+HW3+IH3</f>
        <v>97.34</v>
      </c>
      <c r="M3" s="47">
        <f aca="true" t="shared" si="2" ref="M3:M21">AD3+AQ3+BC3+BN3+CA3+CL3+CW3+DH3+DS3+ED3+EO3+EZ3+FK3+FV3+GG3+GR3+HC3+HN3+HY3+IJ3</f>
        <v>5</v>
      </c>
      <c r="N3" s="48">
        <f aca="true" t="shared" si="3" ref="N3:N21">O3/2</f>
        <v>14</v>
      </c>
      <c r="O3" s="81">
        <f aca="true" t="shared" si="4" ref="O3:O21">W3+AJ3+AV3+BG3+BT3+CE3+CP3+DA3+DL3+DW3+EH3+ES3+FD3+FO3+FZ3+GK3+GV3+HG3+HR3+IC3</f>
        <v>28</v>
      </c>
      <c r="P3" s="37">
        <v>2.07</v>
      </c>
      <c r="Q3" s="34">
        <v>2.4</v>
      </c>
      <c r="R3" s="34">
        <v>2.64</v>
      </c>
      <c r="S3" s="34">
        <v>16.84</v>
      </c>
      <c r="T3" s="34"/>
      <c r="U3" s="34"/>
      <c r="V3" s="34"/>
      <c r="W3" s="35">
        <v>18</v>
      </c>
      <c r="X3" s="35">
        <v>0</v>
      </c>
      <c r="Y3" s="35">
        <v>0</v>
      </c>
      <c r="Z3" s="35">
        <v>1</v>
      </c>
      <c r="AA3" s="36">
        <v>0</v>
      </c>
      <c r="AB3" s="33">
        <f aca="true" t="shared" si="5" ref="AB3:AB21">P3+Q3+R3+S3+T3+U3+V3</f>
        <v>23.95</v>
      </c>
      <c r="AC3" s="32">
        <f aca="true" t="shared" si="6" ref="AC3:AC21">W3/2</f>
        <v>9</v>
      </c>
      <c r="AD3" s="26">
        <f aca="true" t="shared" si="7" ref="AD3:AD21">(X3*3)+(Y3*5)+(Z3*5)+(AA3*20)</f>
        <v>5</v>
      </c>
      <c r="AE3" s="64">
        <f aca="true" t="shared" si="8" ref="AE3:AE21">AB3+AC3+AD3</f>
        <v>37.95</v>
      </c>
      <c r="AF3" s="37">
        <v>40.59</v>
      </c>
      <c r="AG3" s="34"/>
      <c r="AH3" s="34"/>
      <c r="AI3" s="34"/>
      <c r="AJ3" s="35">
        <v>0</v>
      </c>
      <c r="AK3" s="35">
        <v>0</v>
      </c>
      <c r="AL3" s="35">
        <v>0</v>
      </c>
      <c r="AM3" s="35">
        <v>0</v>
      </c>
      <c r="AN3" s="36">
        <v>0</v>
      </c>
      <c r="AO3" s="33">
        <f aca="true" t="shared" si="9" ref="AO3:AO24">AF3+AG3+AH3+AI3</f>
        <v>40.59</v>
      </c>
      <c r="AP3" s="32">
        <f aca="true" t="shared" si="10" ref="AP3:AP24">AJ3/2</f>
        <v>0</v>
      </c>
      <c r="AQ3" s="26">
        <f aca="true" t="shared" si="11" ref="AQ3:AQ24">(AK3*3)+(AL3*5)+(AM3*5)+(AN3*20)</f>
        <v>0</v>
      </c>
      <c r="AR3" s="64">
        <f aca="true" t="shared" si="12" ref="AR3:AR24">AO3+AP3+AQ3</f>
        <v>40.59</v>
      </c>
      <c r="AS3" s="37">
        <v>18.51</v>
      </c>
      <c r="AT3" s="34"/>
      <c r="AU3" s="34"/>
      <c r="AV3" s="35">
        <v>2</v>
      </c>
      <c r="AW3" s="35">
        <v>0</v>
      </c>
      <c r="AX3" s="35">
        <v>0</v>
      </c>
      <c r="AY3" s="35">
        <v>0</v>
      </c>
      <c r="AZ3" s="36">
        <v>0</v>
      </c>
      <c r="BA3" s="33">
        <f aca="true" t="shared" si="13" ref="BA3:BA21">AS3+AT3+AU3</f>
        <v>18.51</v>
      </c>
      <c r="BB3" s="32">
        <f aca="true" t="shared" si="14" ref="BB3:BB21">AV3/2</f>
        <v>1</v>
      </c>
      <c r="BC3" s="26">
        <f aca="true" t="shared" si="15" ref="BC3:BC21">(AW3*3)+(AX3*5)+(AY3*5)+(AZ3*20)</f>
        <v>0</v>
      </c>
      <c r="BD3" s="64">
        <f aca="true" t="shared" si="16" ref="BD3:BD21">BA3+BB3+BC3</f>
        <v>19.51</v>
      </c>
      <c r="BE3" s="33"/>
      <c r="BF3" s="61"/>
      <c r="BG3" s="35"/>
      <c r="BH3" s="35"/>
      <c r="BI3" s="35"/>
      <c r="BJ3" s="35"/>
      <c r="BK3" s="36"/>
      <c r="BL3" s="57">
        <f aca="true" t="shared" si="17" ref="BL3:BL21">BE3+BF3</f>
        <v>0</v>
      </c>
      <c r="BM3" s="48">
        <f aca="true" t="shared" si="18" ref="BM3:BM21">BG3/2</f>
        <v>0</v>
      </c>
      <c r="BN3" s="47">
        <f aca="true" t="shared" si="19" ref="BN3:BN21">(BH3*3)+(BI3*5)+(BJ3*5)+(BK3*20)</f>
        <v>0</v>
      </c>
      <c r="BO3" s="46">
        <f aca="true" t="shared" si="20" ref="BO3:BO21">BL3+BM3+BN3</f>
        <v>0</v>
      </c>
      <c r="BP3" s="37">
        <v>14.29</v>
      </c>
      <c r="BQ3" s="34"/>
      <c r="BR3" s="34"/>
      <c r="BS3" s="34"/>
      <c r="BT3" s="35">
        <v>8</v>
      </c>
      <c r="BU3" s="35">
        <v>0</v>
      </c>
      <c r="BV3" s="35">
        <v>0</v>
      </c>
      <c r="BW3" s="35">
        <v>0</v>
      </c>
      <c r="BX3" s="36">
        <v>0</v>
      </c>
      <c r="BY3" s="33">
        <f aca="true" t="shared" si="21" ref="BY3:BY21">BP3+BQ3+BR3+BS3</f>
        <v>14.29</v>
      </c>
      <c r="BZ3" s="32">
        <f aca="true" t="shared" si="22" ref="BZ3:BZ21">BT3/2</f>
        <v>4</v>
      </c>
      <c r="CA3" s="38">
        <f aca="true" t="shared" si="23" ref="CA3:CA21">(BU3*3)+(BV3*5)+(BW3*5)+(BX3*20)</f>
        <v>0</v>
      </c>
      <c r="CB3" s="27">
        <f aca="true" t="shared" si="24" ref="CB3:CB21">BY3+BZ3+CA3</f>
        <v>18.29</v>
      </c>
      <c r="CC3" s="1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2"/>
      <c r="IL3" s="53"/>
    </row>
    <row r="4" spans="1:246" ht="12.75">
      <c r="A4" s="39">
        <v>2</v>
      </c>
      <c r="B4" s="96" t="s">
        <v>110</v>
      </c>
      <c r="C4" s="29"/>
      <c r="D4" s="97"/>
      <c r="E4" s="97" t="s">
        <v>19</v>
      </c>
      <c r="F4" s="98" t="s">
        <v>24</v>
      </c>
      <c r="G4" s="28">
        <f>IF(AND(OR($G$2="Y",$H$2="Y"),I4&lt;5,J4&lt;5),IF(AND(I4=#REF!,J4=#REF!),#REF!+1,1),"")</f>
      </c>
      <c r="H4" s="24" t="e">
        <f>IF(AND($H$2="Y",J4&gt;0,OR(AND(G4=1,#REF!=10),AND(G4=2,#REF!=20),AND(G4=3,#REF!=30),AND(G4=4,G79=40),AND(G4=5,G84=50),AND(G4=6,#REF!=60),AND(G4=7,G101=70),AND(G4=8,#REF!=80),AND(G4=9,G109=90),AND(G4=10,#REF!=100))),VLOOKUP(J4-1,SortLookup!$A$13:$B$16,2,FALSE),"")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3</v>
      </c>
      <c r="K4" s="79">
        <f t="shared" si="0"/>
        <v>124.32</v>
      </c>
      <c r="L4" s="80">
        <f t="shared" si="1"/>
        <v>118.82</v>
      </c>
      <c r="M4" s="47">
        <f t="shared" si="2"/>
        <v>0</v>
      </c>
      <c r="N4" s="48">
        <f t="shared" si="3"/>
        <v>5.5</v>
      </c>
      <c r="O4" s="81">
        <f t="shared" si="4"/>
        <v>11</v>
      </c>
      <c r="P4" s="37">
        <v>3.69</v>
      </c>
      <c r="Q4" s="34">
        <v>4.07</v>
      </c>
      <c r="R4" s="34">
        <v>3.59</v>
      </c>
      <c r="S4" s="34">
        <v>25.51</v>
      </c>
      <c r="T4" s="34"/>
      <c r="U4" s="34"/>
      <c r="V4" s="34"/>
      <c r="W4" s="35">
        <v>7</v>
      </c>
      <c r="X4" s="35">
        <v>0</v>
      </c>
      <c r="Y4" s="35">
        <v>0</v>
      </c>
      <c r="Z4" s="35">
        <v>0</v>
      </c>
      <c r="AA4" s="36">
        <v>0</v>
      </c>
      <c r="AB4" s="33">
        <f t="shared" si="5"/>
        <v>36.86</v>
      </c>
      <c r="AC4" s="32">
        <f t="shared" si="6"/>
        <v>3.5</v>
      </c>
      <c r="AD4" s="26">
        <f t="shared" si="7"/>
        <v>0</v>
      </c>
      <c r="AE4" s="64">
        <f t="shared" si="8"/>
        <v>40.36</v>
      </c>
      <c r="AF4" s="37">
        <v>26.22</v>
      </c>
      <c r="AG4" s="34"/>
      <c r="AH4" s="34"/>
      <c r="AI4" s="34"/>
      <c r="AJ4" s="35">
        <v>0</v>
      </c>
      <c r="AK4" s="35">
        <v>0</v>
      </c>
      <c r="AL4" s="35">
        <v>0</v>
      </c>
      <c r="AM4" s="35">
        <v>0</v>
      </c>
      <c r="AN4" s="36">
        <v>0</v>
      </c>
      <c r="AO4" s="33">
        <f t="shared" si="9"/>
        <v>26.22</v>
      </c>
      <c r="AP4" s="32">
        <f t="shared" si="10"/>
        <v>0</v>
      </c>
      <c r="AQ4" s="26">
        <f t="shared" si="11"/>
        <v>0</v>
      </c>
      <c r="AR4" s="64">
        <f t="shared" si="12"/>
        <v>26.22</v>
      </c>
      <c r="AS4" s="37">
        <v>28.02</v>
      </c>
      <c r="AT4" s="34"/>
      <c r="AU4" s="34"/>
      <c r="AV4" s="35">
        <v>1</v>
      </c>
      <c r="AW4" s="35">
        <v>0</v>
      </c>
      <c r="AX4" s="35">
        <v>0</v>
      </c>
      <c r="AY4" s="35">
        <v>0</v>
      </c>
      <c r="AZ4" s="36">
        <v>0</v>
      </c>
      <c r="BA4" s="33">
        <f t="shared" si="13"/>
        <v>28.02</v>
      </c>
      <c r="BB4" s="32">
        <f t="shared" si="14"/>
        <v>0.5</v>
      </c>
      <c r="BC4" s="26">
        <f t="shared" si="15"/>
        <v>0</v>
      </c>
      <c r="BD4" s="64">
        <f t="shared" si="16"/>
        <v>28.52</v>
      </c>
      <c r="BE4" s="33"/>
      <c r="BF4" s="61"/>
      <c r="BG4" s="35"/>
      <c r="BH4" s="35"/>
      <c r="BI4" s="35"/>
      <c r="BJ4" s="35"/>
      <c r="BK4" s="36"/>
      <c r="BL4" s="57">
        <f t="shared" si="17"/>
        <v>0</v>
      </c>
      <c r="BM4" s="48">
        <f t="shared" si="18"/>
        <v>0</v>
      </c>
      <c r="BN4" s="47">
        <f t="shared" si="19"/>
        <v>0</v>
      </c>
      <c r="BO4" s="46">
        <f t="shared" si="20"/>
        <v>0</v>
      </c>
      <c r="BP4" s="37">
        <v>27.72</v>
      </c>
      <c r="BQ4" s="34"/>
      <c r="BR4" s="34"/>
      <c r="BS4" s="34"/>
      <c r="BT4" s="35">
        <v>3</v>
      </c>
      <c r="BU4" s="35">
        <v>0</v>
      </c>
      <c r="BV4" s="35">
        <v>0</v>
      </c>
      <c r="BW4" s="35">
        <v>0</v>
      </c>
      <c r="BX4" s="36">
        <v>0</v>
      </c>
      <c r="BY4" s="33">
        <f t="shared" si="21"/>
        <v>27.72</v>
      </c>
      <c r="BZ4" s="32">
        <f t="shared" si="22"/>
        <v>1.5</v>
      </c>
      <c r="CA4" s="38">
        <f t="shared" si="23"/>
        <v>0</v>
      </c>
      <c r="CB4" s="27">
        <f t="shared" si="24"/>
        <v>29.22</v>
      </c>
      <c r="CC4" s="1"/>
      <c r="CD4" s="1"/>
      <c r="CE4" s="2"/>
      <c r="CF4" s="2"/>
      <c r="CG4" s="2"/>
      <c r="CH4" s="2"/>
      <c r="CI4" s="2"/>
      <c r="CJ4" s="7"/>
      <c r="CK4" s="14"/>
      <c r="CL4" s="6"/>
      <c r="CM4" s="15"/>
      <c r="CN4" s="16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2"/>
      <c r="IL4" s="53"/>
    </row>
    <row r="5" spans="1:246" ht="12.75">
      <c r="A5" s="39">
        <v>3</v>
      </c>
      <c r="B5" s="96" t="s">
        <v>165</v>
      </c>
      <c r="C5" s="29"/>
      <c r="D5" s="30"/>
      <c r="E5" s="97" t="s">
        <v>19</v>
      </c>
      <c r="F5" s="98" t="s">
        <v>24</v>
      </c>
      <c r="G5" s="28">
        <f aca="true" t="shared" si="25" ref="G5:G14">IF(AND(OR($G$2="Y",$H$2="Y"),I5&lt;5,J5&lt;5),IF(AND(I5=I4,J5=J4),G4+1,1),"")</f>
      </c>
      <c r="H5" s="24" t="e">
        <f>IF(AND($H$2="Y",J5&gt;0,OR(AND(G5=1,#REF!=10),AND(G5=2,#REF!=20),AND(G5=3,#REF!=30),AND(G5=4,G76=40),AND(G5=5,G82=50),AND(G5=6,G89=60),AND(G5=7,G98=70),AND(G5=8,#REF!=80),AND(G5=9,G106=90),AND(G5=10,#REF!=100))),VLOOKUP(J5-1,SortLookup!$A$13:$B$16,2,FALSE),"")</f>
        <v>#REF!</v>
      </c>
      <c r="I5" s="40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3</v>
      </c>
      <c r="K5" s="79">
        <f t="shared" si="0"/>
        <v>127.99</v>
      </c>
      <c r="L5" s="80">
        <f t="shared" si="1"/>
        <v>110.49</v>
      </c>
      <c r="M5" s="47">
        <f t="shared" si="2"/>
        <v>5</v>
      </c>
      <c r="N5" s="48">
        <f t="shared" si="3"/>
        <v>12.5</v>
      </c>
      <c r="O5" s="81">
        <f t="shared" si="4"/>
        <v>25</v>
      </c>
      <c r="P5" s="37">
        <v>3.27</v>
      </c>
      <c r="Q5" s="34">
        <v>2.83</v>
      </c>
      <c r="R5" s="34">
        <v>3.02</v>
      </c>
      <c r="S5" s="34">
        <v>21.94</v>
      </c>
      <c r="T5" s="34"/>
      <c r="U5" s="34"/>
      <c r="V5" s="34"/>
      <c r="W5" s="35">
        <v>15</v>
      </c>
      <c r="X5" s="35">
        <v>0</v>
      </c>
      <c r="Y5" s="35">
        <v>0</v>
      </c>
      <c r="Z5" s="35">
        <v>1</v>
      </c>
      <c r="AA5" s="36">
        <v>0</v>
      </c>
      <c r="AB5" s="33">
        <f t="shared" si="5"/>
        <v>31.06</v>
      </c>
      <c r="AC5" s="32">
        <f t="shared" si="6"/>
        <v>7.5</v>
      </c>
      <c r="AD5" s="26">
        <f t="shared" si="7"/>
        <v>5</v>
      </c>
      <c r="AE5" s="64">
        <f t="shared" si="8"/>
        <v>43.56</v>
      </c>
      <c r="AF5" s="37">
        <v>24.44</v>
      </c>
      <c r="AG5" s="34"/>
      <c r="AH5" s="34"/>
      <c r="AI5" s="34"/>
      <c r="AJ5" s="35">
        <v>0</v>
      </c>
      <c r="AK5" s="35">
        <v>0</v>
      </c>
      <c r="AL5" s="35">
        <v>0</v>
      </c>
      <c r="AM5" s="35">
        <v>0</v>
      </c>
      <c r="AN5" s="36">
        <v>0</v>
      </c>
      <c r="AO5" s="33">
        <f t="shared" si="9"/>
        <v>24.44</v>
      </c>
      <c r="AP5" s="32">
        <f t="shared" si="10"/>
        <v>0</v>
      </c>
      <c r="AQ5" s="26">
        <f t="shared" si="11"/>
        <v>0</v>
      </c>
      <c r="AR5" s="64">
        <f t="shared" si="12"/>
        <v>24.44</v>
      </c>
      <c r="AS5" s="37">
        <v>24.43</v>
      </c>
      <c r="AT5" s="34"/>
      <c r="AU5" s="34"/>
      <c r="AV5" s="35">
        <v>0</v>
      </c>
      <c r="AW5" s="35">
        <v>0</v>
      </c>
      <c r="AX5" s="35">
        <v>0</v>
      </c>
      <c r="AY5" s="35">
        <v>0</v>
      </c>
      <c r="AZ5" s="36">
        <v>0</v>
      </c>
      <c r="BA5" s="33">
        <f t="shared" si="13"/>
        <v>24.43</v>
      </c>
      <c r="BB5" s="32">
        <f t="shared" si="14"/>
        <v>0</v>
      </c>
      <c r="BC5" s="26">
        <f t="shared" si="15"/>
        <v>0</v>
      </c>
      <c r="BD5" s="64">
        <f t="shared" si="16"/>
        <v>24.43</v>
      </c>
      <c r="BE5" s="33"/>
      <c r="BF5" s="61"/>
      <c r="BG5" s="35"/>
      <c r="BH5" s="35"/>
      <c r="BI5" s="35"/>
      <c r="BJ5" s="35"/>
      <c r="BK5" s="36"/>
      <c r="BL5" s="57">
        <f t="shared" si="17"/>
        <v>0</v>
      </c>
      <c r="BM5" s="48">
        <f t="shared" si="18"/>
        <v>0</v>
      </c>
      <c r="BN5" s="47">
        <f t="shared" si="19"/>
        <v>0</v>
      </c>
      <c r="BO5" s="46">
        <f t="shared" si="20"/>
        <v>0</v>
      </c>
      <c r="BP5" s="37">
        <v>30.56</v>
      </c>
      <c r="BQ5" s="34"/>
      <c r="BR5" s="34"/>
      <c r="BS5" s="34"/>
      <c r="BT5" s="35">
        <v>10</v>
      </c>
      <c r="BU5" s="35">
        <v>0</v>
      </c>
      <c r="BV5" s="35">
        <v>0</v>
      </c>
      <c r="BW5" s="35">
        <v>0</v>
      </c>
      <c r="BX5" s="36">
        <v>0</v>
      </c>
      <c r="BY5" s="33">
        <f t="shared" si="21"/>
        <v>30.56</v>
      </c>
      <c r="BZ5" s="32">
        <f t="shared" si="22"/>
        <v>5</v>
      </c>
      <c r="CA5" s="38">
        <f t="shared" si="23"/>
        <v>0</v>
      </c>
      <c r="CB5" s="27">
        <f t="shared" si="24"/>
        <v>35.56</v>
      </c>
      <c r="CC5" s="1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2"/>
      <c r="IL5" s="53"/>
    </row>
    <row r="6" spans="1:246" ht="12.75">
      <c r="A6" s="39">
        <v>4</v>
      </c>
      <c r="B6" s="96" t="s">
        <v>100</v>
      </c>
      <c r="C6" s="29"/>
      <c r="D6" s="30"/>
      <c r="E6" s="97" t="s">
        <v>19</v>
      </c>
      <c r="F6" s="98" t="s">
        <v>23</v>
      </c>
      <c r="G6" s="28">
        <f t="shared" si="25"/>
      </c>
      <c r="H6" s="24" t="e">
        <f>IF(AND($H$2="Y",J6&gt;0,OR(AND(G6=1,#REF!=10),AND(G6=2,#REF!=20),AND(G6=3,#REF!=30),AND(G6=4,G78=40),AND(G6=5,G83=50),AND(G6=6,G85=60),AND(G6=7,G93=70),AND(G6=8,#REF!=80),AND(G6=9,G101=90),AND(G6=10,#REF!=100))),VLOOKUP(J6-1,SortLookup!$A$13:$B$16,2,FALSE),"")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2</v>
      </c>
      <c r="K6" s="79">
        <f t="shared" si="0"/>
        <v>136.65</v>
      </c>
      <c r="L6" s="80">
        <f t="shared" si="1"/>
        <v>131.65</v>
      </c>
      <c r="M6" s="47">
        <f t="shared" si="2"/>
        <v>0</v>
      </c>
      <c r="N6" s="48">
        <f t="shared" si="3"/>
        <v>5</v>
      </c>
      <c r="O6" s="81">
        <f t="shared" si="4"/>
        <v>10</v>
      </c>
      <c r="P6" s="37">
        <v>3.4</v>
      </c>
      <c r="Q6" s="34">
        <v>3.07</v>
      </c>
      <c r="R6" s="34">
        <v>3.12</v>
      </c>
      <c r="S6" s="34">
        <v>23.14</v>
      </c>
      <c r="T6" s="34"/>
      <c r="U6" s="34"/>
      <c r="V6" s="34"/>
      <c r="W6" s="35">
        <v>8</v>
      </c>
      <c r="X6" s="35">
        <v>0</v>
      </c>
      <c r="Y6" s="35">
        <v>0</v>
      </c>
      <c r="Z6" s="35">
        <v>0</v>
      </c>
      <c r="AA6" s="36">
        <v>0</v>
      </c>
      <c r="AB6" s="33">
        <f t="shared" si="5"/>
        <v>32.73</v>
      </c>
      <c r="AC6" s="32">
        <f t="shared" si="6"/>
        <v>4</v>
      </c>
      <c r="AD6" s="26">
        <f t="shared" si="7"/>
        <v>0</v>
      </c>
      <c r="AE6" s="64">
        <f t="shared" si="8"/>
        <v>36.73</v>
      </c>
      <c r="AF6" s="37">
        <v>31.49</v>
      </c>
      <c r="AG6" s="34"/>
      <c r="AH6" s="34"/>
      <c r="AI6" s="34"/>
      <c r="AJ6" s="35">
        <v>0</v>
      </c>
      <c r="AK6" s="35">
        <v>0</v>
      </c>
      <c r="AL6" s="35">
        <v>0</v>
      </c>
      <c r="AM6" s="35">
        <v>0</v>
      </c>
      <c r="AN6" s="36">
        <v>0</v>
      </c>
      <c r="AO6" s="33">
        <f t="shared" si="9"/>
        <v>31.49</v>
      </c>
      <c r="AP6" s="32">
        <f t="shared" si="10"/>
        <v>0</v>
      </c>
      <c r="AQ6" s="26">
        <f t="shared" si="11"/>
        <v>0</v>
      </c>
      <c r="AR6" s="64">
        <f t="shared" si="12"/>
        <v>31.49</v>
      </c>
      <c r="AS6" s="37">
        <v>30.59</v>
      </c>
      <c r="AT6" s="34"/>
      <c r="AU6" s="34"/>
      <c r="AV6" s="35">
        <v>0</v>
      </c>
      <c r="AW6" s="35">
        <v>0</v>
      </c>
      <c r="AX6" s="35">
        <v>0</v>
      </c>
      <c r="AY6" s="35">
        <v>0</v>
      </c>
      <c r="AZ6" s="36">
        <v>0</v>
      </c>
      <c r="BA6" s="33">
        <f t="shared" si="13"/>
        <v>30.59</v>
      </c>
      <c r="BB6" s="32">
        <f t="shared" si="14"/>
        <v>0</v>
      </c>
      <c r="BC6" s="26">
        <f t="shared" si="15"/>
        <v>0</v>
      </c>
      <c r="BD6" s="64">
        <f t="shared" si="16"/>
        <v>30.59</v>
      </c>
      <c r="BE6" s="33"/>
      <c r="BF6" s="61"/>
      <c r="BG6" s="35"/>
      <c r="BH6" s="35"/>
      <c r="BI6" s="35"/>
      <c r="BJ6" s="35"/>
      <c r="BK6" s="36"/>
      <c r="BL6" s="57">
        <f t="shared" si="17"/>
        <v>0</v>
      </c>
      <c r="BM6" s="48">
        <f t="shared" si="18"/>
        <v>0</v>
      </c>
      <c r="BN6" s="47">
        <f t="shared" si="19"/>
        <v>0</v>
      </c>
      <c r="BO6" s="46">
        <f t="shared" si="20"/>
        <v>0</v>
      </c>
      <c r="BP6" s="37">
        <v>36.84</v>
      </c>
      <c r="BQ6" s="34"/>
      <c r="BR6" s="34"/>
      <c r="BS6" s="34"/>
      <c r="BT6" s="35">
        <v>2</v>
      </c>
      <c r="BU6" s="35">
        <v>0</v>
      </c>
      <c r="BV6" s="35">
        <v>0</v>
      </c>
      <c r="BW6" s="35">
        <v>0</v>
      </c>
      <c r="BX6" s="36">
        <v>0</v>
      </c>
      <c r="BY6" s="33">
        <f t="shared" si="21"/>
        <v>36.84</v>
      </c>
      <c r="BZ6" s="32">
        <f t="shared" si="22"/>
        <v>1</v>
      </c>
      <c r="CA6" s="38">
        <f t="shared" si="23"/>
        <v>0</v>
      </c>
      <c r="CB6" s="27">
        <f t="shared" si="24"/>
        <v>37.84</v>
      </c>
      <c r="CC6" s="1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52">
        <f>IH6+II6+IJ6</f>
        <v>0</v>
      </c>
      <c r="IL6" s="53"/>
    </row>
    <row r="7" spans="1:246" ht="12.75">
      <c r="A7" s="39">
        <v>5</v>
      </c>
      <c r="B7" s="96" t="s">
        <v>109</v>
      </c>
      <c r="C7" s="29"/>
      <c r="D7" s="30"/>
      <c r="E7" s="97" t="s">
        <v>19</v>
      </c>
      <c r="F7" s="98" t="s">
        <v>24</v>
      </c>
      <c r="G7" s="28">
        <f t="shared" si="25"/>
      </c>
      <c r="H7" s="24" t="e">
        <f>IF(AND($H$2="Y",J7&gt;0,OR(AND(G7=1,#REF!=10),AND(G7=2,#REF!=20),AND(G7=3,#REF!=30),AND(G7=4,G78=40),AND(G7=5,G84=50),AND(G7=6,G91=60),AND(G7=7,G100=70),AND(G7=8,#REF!=80),AND(G7=9,G108=90),AND(G7=10,#REF!=100))),VLOOKUP(J7-1,SortLookup!$A$13:$B$16,2,FALSE),"")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>
        <f>IF(ISNA(VLOOKUP(F7,SortLookup!$A$7:$B$11,2,FALSE))," ",VLOOKUP(F7,SortLookup!$A$7:$B$11,2,FALSE))</f>
        <v>3</v>
      </c>
      <c r="K7" s="83">
        <f t="shared" si="0"/>
        <v>152.73</v>
      </c>
      <c r="L7" s="80">
        <f t="shared" si="1"/>
        <v>138.73</v>
      </c>
      <c r="M7" s="47">
        <f t="shared" si="2"/>
        <v>5</v>
      </c>
      <c r="N7" s="48">
        <f t="shared" si="3"/>
        <v>9</v>
      </c>
      <c r="O7" s="81">
        <f t="shared" si="4"/>
        <v>18</v>
      </c>
      <c r="P7" s="37">
        <v>3.97</v>
      </c>
      <c r="Q7" s="34">
        <v>3.87</v>
      </c>
      <c r="R7" s="34">
        <v>3.13</v>
      </c>
      <c r="S7" s="34">
        <v>20.67</v>
      </c>
      <c r="T7" s="34"/>
      <c r="U7" s="34"/>
      <c r="V7" s="34"/>
      <c r="W7" s="35">
        <v>15</v>
      </c>
      <c r="X7" s="35">
        <v>0</v>
      </c>
      <c r="Y7" s="35">
        <v>0</v>
      </c>
      <c r="Z7" s="35">
        <v>1</v>
      </c>
      <c r="AA7" s="36">
        <v>0</v>
      </c>
      <c r="AB7" s="33">
        <f t="shared" si="5"/>
        <v>31.64</v>
      </c>
      <c r="AC7" s="32">
        <f t="shared" si="6"/>
        <v>7.5</v>
      </c>
      <c r="AD7" s="26">
        <f t="shared" si="7"/>
        <v>5</v>
      </c>
      <c r="AE7" s="64">
        <f t="shared" si="8"/>
        <v>44.14</v>
      </c>
      <c r="AF7" s="37">
        <v>45.25</v>
      </c>
      <c r="AG7" s="34"/>
      <c r="AH7" s="34"/>
      <c r="AI7" s="34"/>
      <c r="AJ7" s="35">
        <v>0</v>
      </c>
      <c r="AK7" s="35">
        <v>0</v>
      </c>
      <c r="AL7" s="35">
        <v>0</v>
      </c>
      <c r="AM7" s="35">
        <v>0</v>
      </c>
      <c r="AN7" s="36">
        <v>0</v>
      </c>
      <c r="AO7" s="33">
        <f t="shared" si="9"/>
        <v>45.25</v>
      </c>
      <c r="AP7" s="32">
        <f t="shared" si="10"/>
        <v>0</v>
      </c>
      <c r="AQ7" s="26">
        <f t="shared" si="11"/>
        <v>0</v>
      </c>
      <c r="AR7" s="64">
        <f t="shared" si="12"/>
        <v>45.25</v>
      </c>
      <c r="AS7" s="37">
        <v>30.02</v>
      </c>
      <c r="AT7" s="34"/>
      <c r="AU7" s="34"/>
      <c r="AV7" s="35">
        <v>0</v>
      </c>
      <c r="AW7" s="35">
        <v>0</v>
      </c>
      <c r="AX7" s="35">
        <v>0</v>
      </c>
      <c r="AY7" s="35">
        <v>0</v>
      </c>
      <c r="AZ7" s="36">
        <v>0</v>
      </c>
      <c r="BA7" s="33">
        <f t="shared" si="13"/>
        <v>30.02</v>
      </c>
      <c r="BB7" s="32">
        <f t="shared" si="14"/>
        <v>0</v>
      </c>
      <c r="BC7" s="26">
        <f t="shared" si="15"/>
        <v>0</v>
      </c>
      <c r="BD7" s="64">
        <f t="shared" si="16"/>
        <v>30.02</v>
      </c>
      <c r="BE7" s="33"/>
      <c r="BF7" s="61"/>
      <c r="BG7" s="35"/>
      <c r="BH7" s="35"/>
      <c r="BI7" s="35"/>
      <c r="BJ7" s="35"/>
      <c r="BK7" s="36"/>
      <c r="BL7" s="57">
        <f t="shared" si="17"/>
        <v>0</v>
      </c>
      <c r="BM7" s="48">
        <f t="shared" si="18"/>
        <v>0</v>
      </c>
      <c r="BN7" s="47">
        <f t="shared" si="19"/>
        <v>0</v>
      </c>
      <c r="BO7" s="46">
        <f t="shared" si="20"/>
        <v>0</v>
      </c>
      <c r="BP7" s="37">
        <v>31.82</v>
      </c>
      <c r="BQ7" s="34"/>
      <c r="BR7" s="34"/>
      <c r="BS7" s="34"/>
      <c r="BT7" s="35">
        <v>3</v>
      </c>
      <c r="BU7" s="35">
        <v>0</v>
      </c>
      <c r="BV7" s="35">
        <v>0</v>
      </c>
      <c r="BW7" s="35">
        <v>0</v>
      </c>
      <c r="BX7" s="36">
        <v>0</v>
      </c>
      <c r="BY7" s="33">
        <f t="shared" si="21"/>
        <v>31.82</v>
      </c>
      <c r="BZ7" s="32">
        <f t="shared" si="22"/>
        <v>1.5</v>
      </c>
      <c r="CA7" s="38">
        <f t="shared" si="23"/>
        <v>0</v>
      </c>
      <c r="CB7" s="27">
        <f t="shared" si="24"/>
        <v>33.32</v>
      </c>
      <c r="CC7" s="1"/>
      <c r="CD7" s="1"/>
      <c r="CE7" s="2"/>
      <c r="CF7" s="2"/>
      <c r="CG7" s="2"/>
      <c r="CH7" s="2"/>
      <c r="CI7" s="2"/>
      <c r="CJ7" s="7"/>
      <c r="CK7" s="14"/>
      <c r="CL7" s="6"/>
      <c r="CM7" s="15"/>
      <c r="CN7" s="16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2"/>
      <c r="IL7" s="53"/>
    </row>
    <row r="8" spans="1:246" ht="12.75">
      <c r="A8" s="39">
        <v>6</v>
      </c>
      <c r="B8" s="29" t="s">
        <v>129</v>
      </c>
      <c r="C8" s="29"/>
      <c r="D8" s="30"/>
      <c r="E8" s="30" t="s">
        <v>19</v>
      </c>
      <c r="F8" s="63" t="s">
        <v>97</v>
      </c>
      <c r="G8" s="28">
        <f t="shared" si="25"/>
      </c>
      <c r="H8" s="24" t="e">
        <f>IF(AND($H$2="Y",J8&gt;0,OR(AND(G8=1,#REF!=10),AND(G8=2,#REF!=20),AND(G8=3,#REF!=30),AND(G8=4,G76=40),AND(G8=5,G82=50),AND(G8=6,G89=60),AND(G8=7,G98=70),AND(G8=8,#REF!=80),AND(G8=9,G106=90),AND(G8=10,#REF!=100))),VLOOKUP(J8-1,SortLookup!$A$13:$B$16,2,FALSE),"")</f>
        <v>#REF!</v>
      </c>
      <c r="I8" s="40">
        <f>IF(ISNA(VLOOKUP(E8,SortLookup!$A$1:$B$5,2,FALSE))," ",VLOOKUP(E8,SortLookup!$A$1:$B$5,2,FALSE))</f>
        <v>2</v>
      </c>
      <c r="J8" s="25" t="str">
        <f>IF(ISNA(VLOOKUP(F8,SortLookup!$A$7:$B$11,2,FALSE))," ",VLOOKUP(F8,SortLookup!$A$7:$B$11,2,FALSE))</f>
        <v> </v>
      </c>
      <c r="K8" s="79">
        <f t="shared" si="0"/>
        <v>154.18</v>
      </c>
      <c r="L8" s="80">
        <f t="shared" si="1"/>
        <v>133.18</v>
      </c>
      <c r="M8" s="47">
        <f t="shared" si="2"/>
        <v>11</v>
      </c>
      <c r="N8" s="48">
        <f t="shared" si="3"/>
        <v>10</v>
      </c>
      <c r="O8" s="81">
        <f t="shared" si="4"/>
        <v>20</v>
      </c>
      <c r="P8" s="37">
        <v>3.65</v>
      </c>
      <c r="Q8" s="34">
        <v>2.78</v>
      </c>
      <c r="R8" s="34">
        <v>2.48</v>
      </c>
      <c r="S8" s="34">
        <v>20.69</v>
      </c>
      <c r="T8" s="34"/>
      <c r="U8" s="34"/>
      <c r="V8" s="34"/>
      <c r="W8" s="35">
        <v>12</v>
      </c>
      <c r="X8" s="35">
        <v>0</v>
      </c>
      <c r="Y8" s="35">
        <v>0</v>
      </c>
      <c r="Z8" s="35">
        <v>1</v>
      </c>
      <c r="AA8" s="36">
        <v>0</v>
      </c>
      <c r="AB8" s="33">
        <f t="shared" si="5"/>
        <v>29.6</v>
      </c>
      <c r="AC8" s="32">
        <f t="shared" si="6"/>
        <v>6</v>
      </c>
      <c r="AD8" s="26">
        <f t="shared" si="7"/>
        <v>5</v>
      </c>
      <c r="AE8" s="64">
        <f t="shared" si="8"/>
        <v>40.6</v>
      </c>
      <c r="AF8" s="37">
        <v>40.32</v>
      </c>
      <c r="AG8" s="34"/>
      <c r="AH8" s="34"/>
      <c r="AI8" s="34"/>
      <c r="AJ8" s="35">
        <v>0</v>
      </c>
      <c r="AK8" s="35">
        <v>0</v>
      </c>
      <c r="AL8" s="35">
        <v>0</v>
      </c>
      <c r="AM8" s="35">
        <v>0</v>
      </c>
      <c r="AN8" s="36">
        <v>0</v>
      </c>
      <c r="AO8" s="33">
        <f t="shared" si="9"/>
        <v>40.32</v>
      </c>
      <c r="AP8" s="32">
        <f t="shared" si="10"/>
        <v>0</v>
      </c>
      <c r="AQ8" s="26">
        <f t="shared" si="11"/>
        <v>0</v>
      </c>
      <c r="AR8" s="64">
        <f t="shared" si="12"/>
        <v>40.32</v>
      </c>
      <c r="AS8" s="37">
        <v>35.37</v>
      </c>
      <c r="AT8" s="34"/>
      <c r="AU8" s="34"/>
      <c r="AV8" s="35">
        <v>1</v>
      </c>
      <c r="AW8" s="35">
        <v>2</v>
      </c>
      <c r="AX8" s="35">
        <v>0</v>
      </c>
      <c r="AY8" s="35">
        <v>0</v>
      </c>
      <c r="AZ8" s="36">
        <v>0</v>
      </c>
      <c r="BA8" s="33">
        <f t="shared" si="13"/>
        <v>35.37</v>
      </c>
      <c r="BB8" s="32">
        <f t="shared" si="14"/>
        <v>0.5</v>
      </c>
      <c r="BC8" s="26">
        <f t="shared" si="15"/>
        <v>6</v>
      </c>
      <c r="BD8" s="64">
        <f t="shared" si="16"/>
        <v>41.87</v>
      </c>
      <c r="BE8" s="33"/>
      <c r="BF8" s="61"/>
      <c r="BG8" s="35"/>
      <c r="BH8" s="35"/>
      <c r="BI8" s="35"/>
      <c r="BJ8" s="35"/>
      <c r="BK8" s="36"/>
      <c r="BL8" s="57">
        <f t="shared" si="17"/>
        <v>0</v>
      </c>
      <c r="BM8" s="48">
        <f t="shared" si="18"/>
        <v>0</v>
      </c>
      <c r="BN8" s="47">
        <f t="shared" si="19"/>
        <v>0</v>
      </c>
      <c r="BO8" s="46">
        <f t="shared" si="20"/>
        <v>0</v>
      </c>
      <c r="BP8" s="37">
        <v>27.89</v>
      </c>
      <c r="BQ8" s="34"/>
      <c r="BR8" s="34"/>
      <c r="BS8" s="34"/>
      <c r="BT8" s="35">
        <v>7</v>
      </c>
      <c r="BU8" s="35">
        <v>0</v>
      </c>
      <c r="BV8" s="35">
        <v>0</v>
      </c>
      <c r="BW8" s="35">
        <v>0</v>
      </c>
      <c r="BX8" s="36">
        <v>0</v>
      </c>
      <c r="BY8" s="33">
        <f t="shared" si="21"/>
        <v>27.89</v>
      </c>
      <c r="BZ8" s="32">
        <f t="shared" si="22"/>
        <v>3.5</v>
      </c>
      <c r="CA8" s="38">
        <f t="shared" si="23"/>
        <v>0</v>
      </c>
      <c r="CB8" s="27">
        <f t="shared" si="24"/>
        <v>31.39</v>
      </c>
      <c r="CC8" s="1"/>
      <c r="CD8" s="1"/>
      <c r="CE8" s="2"/>
      <c r="CF8" s="2"/>
      <c r="CG8" s="2"/>
      <c r="CH8" s="2"/>
      <c r="CI8" s="2"/>
      <c r="CJ8" s="7"/>
      <c r="CK8" s="14"/>
      <c r="CL8" s="6"/>
      <c r="CM8" s="15"/>
      <c r="CN8" s="16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2"/>
      <c r="IL8" s="53"/>
    </row>
    <row r="9" spans="1:246" ht="12.75">
      <c r="A9" s="39">
        <v>7</v>
      </c>
      <c r="B9" s="96" t="s">
        <v>185</v>
      </c>
      <c r="C9" s="29"/>
      <c r="D9" s="30"/>
      <c r="E9" s="97" t="s">
        <v>19</v>
      </c>
      <c r="F9" s="98" t="s">
        <v>97</v>
      </c>
      <c r="G9" s="28">
        <f t="shared" si="25"/>
      </c>
      <c r="H9" s="24" t="e">
        <f>IF(AND($H$2="Y",J9&gt;0,OR(AND(G9=1,#REF!=10),AND(G9=2,#REF!=20),AND(G9=3,#REF!=30),AND(G9=4,G81=40),AND(G9=5,G87=50),AND(G9=6,G94=60),AND(G9=7,#REF!=70),AND(G9=8,#REF!=80),AND(G9=9,G104=90),AND(G9=10,#REF!=100))),VLOOKUP(J9-1,SortLookup!$A$13:$B$16,2,FALSE),"")</f>
        <v>#REF!</v>
      </c>
      <c r="I9" s="40">
        <f>IF(ISNA(VLOOKUP(E9,SortLookup!$A$1:$B$5,2,FALSE))," ",VLOOKUP(E9,SortLookup!$A$1:$B$5,2,FALSE))</f>
        <v>2</v>
      </c>
      <c r="J9" s="25" t="str">
        <f>IF(ISNA(VLOOKUP(F9,SortLookup!$A$7:$B$11,2,FALSE))," ",VLOOKUP(F9,SortLookup!$A$7:$B$11,2,FALSE))</f>
        <v> </v>
      </c>
      <c r="K9" s="79">
        <f t="shared" si="0"/>
        <v>157.3</v>
      </c>
      <c r="L9" s="80">
        <f t="shared" si="1"/>
        <v>114.3</v>
      </c>
      <c r="M9" s="47">
        <f t="shared" si="2"/>
        <v>20</v>
      </c>
      <c r="N9" s="48">
        <f t="shared" si="3"/>
        <v>23</v>
      </c>
      <c r="O9" s="81">
        <f t="shared" si="4"/>
        <v>46</v>
      </c>
      <c r="P9" s="37">
        <v>3.17</v>
      </c>
      <c r="Q9" s="34">
        <v>2.96</v>
      </c>
      <c r="R9" s="34">
        <v>4.05</v>
      </c>
      <c r="S9" s="34">
        <v>26.13</v>
      </c>
      <c r="T9" s="34"/>
      <c r="U9" s="34"/>
      <c r="V9" s="34"/>
      <c r="W9" s="35">
        <v>20</v>
      </c>
      <c r="X9" s="35">
        <v>0</v>
      </c>
      <c r="Y9" s="35">
        <v>0</v>
      </c>
      <c r="Z9" s="35">
        <v>2</v>
      </c>
      <c r="AA9" s="36">
        <v>0</v>
      </c>
      <c r="AB9" s="33">
        <f t="shared" si="5"/>
        <v>36.31</v>
      </c>
      <c r="AC9" s="32">
        <f t="shared" si="6"/>
        <v>10</v>
      </c>
      <c r="AD9" s="26">
        <f t="shared" si="7"/>
        <v>10</v>
      </c>
      <c r="AE9" s="64">
        <f t="shared" si="8"/>
        <v>56.31</v>
      </c>
      <c r="AF9" s="37">
        <v>22.05</v>
      </c>
      <c r="AG9" s="34"/>
      <c r="AH9" s="34"/>
      <c r="AI9" s="34"/>
      <c r="AJ9" s="35">
        <v>0</v>
      </c>
      <c r="AK9" s="35">
        <v>0</v>
      </c>
      <c r="AL9" s="35">
        <v>0</v>
      </c>
      <c r="AM9" s="35">
        <v>0</v>
      </c>
      <c r="AN9" s="36">
        <v>0</v>
      </c>
      <c r="AO9" s="33">
        <f t="shared" si="9"/>
        <v>22.05</v>
      </c>
      <c r="AP9" s="32">
        <f t="shared" si="10"/>
        <v>0</v>
      </c>
      <c r="AQ9" s="26">
        <f t="shared" si="11"/>
        <v>0</v>
      </c>
      <c r="AR9" s="64">
        <f t="shared" si="12"/>
        <v>22.05</v>
      </c>
      <c r="AS9" s="37">
        <v>36.3</v>
      </c>
      <c r="AT9" s="34"/>
      <c r="AU9" s="34"/>
      <c r="AV9" s="35">
        <v>5</v>
      </c>
      <c r="AW9" s="35">
        <v>0</v>
      </c>
      <c r="AX9" s="35">
        <v>0</v>
      </c>
      <c r="AY9" s="35">
        <v>0</v>
      </c>
      <c r="AZ9" s="36">
        <v>0</v>
      </c>
      <c r="BA9" s="33">
        <f t="shared" si="13"/>
        <v>36.3</v>
      </c>
      <c r="BB9" s="32">
        <f t="shared" si="14"/>
        <v>2.5</v>
      </c>
      <c r="BC9" s="26">
        <f t="shared" si="15"/>
        <v>0</v>
      </c>
      <c r="BD9" s="64">
        <f t="shared" si="16"/>
        <v>38.8</v>
      </c>
      <c r="BE9" s="33"/>
      <c r="BF9" s="61"/>
      <c r="BG9" s="35"/>
      <c r="BH9" s="35"/>
      <c r="BI9" s="35"/>
      <c r="BJ9" s="35"/>
      <c r="BK9" s="36"/>
      <c r="BL9" s="57">
        <f t="shared" si="17"/>
        <v>0</v>
      </c>
      <c r="BM9" s="48">
        <f t="shared" si="18"/>
        <v>0</v>
      </c>
      <c r="BN9" s="47">
        <f t="shared" si="19"/>
        <v>0</v>
      </c>
      <c r="BO9" s="46">
        <f t="shared" si="20"/>
        <v>0</v>
      </c>
      <c r="BP9" s="37">
        <v>19.64</v>
      </c>
      <c r="BQ9" s="34"/>
      <c r="BR9" s="34"/>
      <c r="BS9" s="34"/>
      <c r="BT9" s="35">
        <v>21</v>
      </c>
      <c r="BU9" s="35">
        <v>0</v>
      </c>
      <c r="BV9" s="35">
        <v>2</v>
      </c>
      <c r="BW9" s="35">
        <v>0</v>
      </c>
      <c r="BX9" s="36">
        <v>0</v>
      </c>
      <c r="BY9" s="33">
        <f t="shared" si="21"/>
        <v>19.64</v>
      </c>
      <c r="BZ9" s="32">
        <f t="shared" si="22"/>
        <v>10.5</v>
      </c>
      <c r="CA9" s="38">
        <f t="shared" si="23"/>
        <v>10</v>
      </c>
      <c r="CB9" s="27">
        <f t="shared" si="24"/>
        <v>40.14</v>
      </c>
      <c r="CC9" s="1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2"/>
      <c r="IL9" s="53"/>
    </row>
    <row r="10" spans="1:246" ht="12.75">
      <c r="A10" s="39">
        <v>8</v>
      </c>
      <c r="B10" s="96" t="s">
        <v>179</v>
      </c>
      <c r="C10" s="29"/>
      <c r="D10" s="30"/>
      <c r="E10" s="97" t="s">
        <v>19</v>
      </c>
      <c r="F10" s="98" t="s">
        <v>97</v>
      </c>
      <c r="G10" s="28">
        <f t="shared" si="25"/>
      </c>
      <c r="H10" s="24" t="e">
        <f>IF(AND($H$2="Y",J10&gt;0,OR(AND(G10=1,#REF!=10),AND(G10=2,#REF!=20),AND(G10=3,#REF!=30),AND(G10=4,G81=40),AND(G10=5,G87=50),AND(G10=6,G94=60),AND(G10=7,G103=70),AND(G10=8,#REF!=80),AND(G10=9,G111=90),AND(G10=10,#REF!=100))),VLOOKUP(J10-1,SortLookup!$A$13:$B$16,2,FALSE),"")</f>
        <v>#REF!</v>
      </c>
      <c r="I10" s="40">
        <f>IF(ISNA(VLOOKUP(E10,SortLookup!$A$1:$B$5,2,FALSE))," ",VLOOKUP(E10,SortLookup!$A$1:$B$5,2,FALSE))</f>
        <v>2</v>
      </c>
      <c r="J10" s="25" t="str">
        <f>IF(ISNA(VLOOKUP(F10,SortLookup!$A$7:$B$11,2,FALSE))," ",VLOOKUP(F10,SortLookup!$A$7:$B$11,2,FALSE))</f>
        <v> </v>
      </c>
      <c r="K10" s="79">
        <f t="shared" si="0"/>
        <v>164.73</v>
      </c>
      <c r="L10" s="80">
        <f t="shared" si="1"/>
        <v>147.73</v>
      </c>
      <c r="M10" s="47">
        <f t="shared" si="2"/>
        <v>3</v>
      </c>
      <c r="N10" s="48">
        <f t="shared" si="3"/>
        <v>14</v>
      </c>
      <c r="O10" s="81">
        <f t="shared" si="4"/>
        <v>28</v>
      </c>
      <c r="P10" s="37">
        <v>4.57</v>
      </c>
      <c r="Q10" s="34">
        <v>4.5</v>
      </c>
      <c r="R10" s="34">
        <v>4.06</v>
      </c>
      <c r="S10" s="34">
        <v>26.39</v>
      </c>
      <c r="T10" s="34"/>
      <c r="U10" s="34"/>
      <c r="V10" s="34"/>
      <c r="W10" s="35">
        <v>11</v>
      </c>
      <c r="X10" s="35">
        <v>0</v>
      </c>
      <c r="Y10" s="35">
        <v>0</v>
      </c>
      <c r="Z10" s="35">
        <v>0</v>
      </c>
      <c r="AA10" s="36">
        <v>0</v>
      </c>
      <c r="AB10" s="33">
        <f t="shared" si="5"/>
        <v>39.52</v>
      </c>
      <c r="AC10" s="32">
        <f t="shared" si="6"/>
        <v>5.5</v>
      </c>
      <c r="AD10" s="26">
        <f t="shared" si="7"/>
        <v>0</v>
      </c>
      <c r="AE10" s="64">
        <f t="shared" si="8"/>
        <v>45.02</v>
      </c>
      <c r="AF10" s="37">
        <v>47.74</v>
      </c>
      <c r="AG10" s="34"/>
      <c r="AH10" s="34"/>
      <c r="AI10" s="34"/>
      <c r="AJ10" s="35">
        <v>0</v>
      </c>
      <c r="AK10" s="35">
        <v>0</v>
      </c>
      <c r="AL10" s="35">
        <v>0</v>
      </c>
      <c r="AM10" s="35">
        <v>0</v>
      </c>
      <c r="AN10" s="36">
        <v>0</v>
      </c>
      <c r="AO10" s="33">
        <f t="shared" si="9"/>
        <v>47.74</v>
      </c>
      <c r="AP10" s="32">
        <f t="shared" si="10"/>
        <v>0</v>
      </c>
      <c r="AQ10" s="26">
        <f t="shared" si="11"/>
        <v>0</v>
      </c>
      <c r="AR10" s="64">
        <f t="shared" si="12"/>
        <v>47.74</v>
      </c>
      <c r="AS10" s="37">
        <v>32.58</v>
      </c>
      <c r="AT10" s="34"/>
      <c r="AU10" s="34"/>
      <c r="AV10" s="35">
        <v>5</v>
      </c>
      <c r="AW10" s="35">
        <v>0</v>
      </c>
      <c r="AX10" s="35">
        <v>0</v>
      </c>
      <c r="AY10" s="35">
        <v>0</v>
      </c>
      <c r="AZ10" s="36">
        <v>0</v>
      </c>
      <c r="BA10" s="33">
        <f t="shared" si="13"/>
        <v>32.58</v>
      </c>
      <c r="BB10" s="32">
        <f t="shared" si="14"/>
        <v>2.5</v>
      </c>
      <c r="BC10" s="26">
        <f t="shared" si="15"/>
        <v>0</v>
      </c>
      <c r="BD10" s="64">
        <f t="shared" si="16"/>
        <v>35.08</v>
      </c>
      <c r="BE10" s="33"/>
      <c r="BF10" s="61"/>
      <c r="BG10" s="35"/>
      <c r="BH10" s="35"/>
      <c r="BI10" s="35"/>
      <c r="BJ10" s="35"/>
      <c r="BK10" s="36"/>
      <c r="BL10" s="57">
        <f t="shared" si="17"/>
        <v>0</v>
      </c>
      <c r="BM10" s="48">
        <f t="shared" si="18"/>
        <v>0</v>
      </c>
      <c r="BN10" s="47">
        <f t="shared" si="19"/>
        <v>0</v>
      </c>
      <c r="BO10" s="46">
        <f t="shared" si="20"/>
        <v>0</v>
      </c>
      <c r="BP10" s="37">
        <v>27.89</v>
      </c>
      <c r="BQ10" s="34"/>
      <c r="BR10" s="34"/>
      <c r="BS10" s="34"/>
      <c r="BT10" s="35">
        <v>12</v>
      </c>
      <c r="BU10" s="35">
        <v>1</v>
      </c>
      <c r="BV10" s="35">
        <v>0</v>
      </c>
      <c r="BW10" s="35">
        <v>0</v>
      </c>
      <c r="BX10" s="36">
        <v>0</v>
      </c>
      <c r="BY10" s="33">
        <f t="shared" si="21"/>
        <v>27.89</v>
      </c>
      <c r="BZ10" s="32">
        <f t="shared" si="22"/>
        <v>6</v>
      </c>
      <c r="CA10" s="38">
        <f t="shared" si="23"/>
        <v>3</v>
      </c>
      <c r="CB10" s="27">
        <f t="shared" si="24"/>
        <v>36.89</v>
      </c>
      <c r="CC10" s="1"/>
      <c r="CD10" s="1"/>
      <c r="CE10" s="2"/>
      <c r="CF10" s="2"/>
      <c r="CG10" s="2"/>
      <c r="CH10" s="2"/>
      <c r="CI10" s="2"/>
      <c r="CJ10" s="7"/>
      <c r="CK10" s="14"/>
      <c r="CL10" s="6"/>
      <c r="CM10" s="15"/>
      <c r="CN10" s="16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2"/>
      <c r="IL10" s="53"/>
    </row>
    <row r="11" spans="1:246" ht="12.75">
      <c r="A11" s="39">
        <v>9</v>
      </c>
      <c r="B11" s="96" t="s">
        <v>136</v>
      </c>
      <c r="C11" s="29"/>
      <c r="D11" s="30"/>
      <c r="E11" s="97" t="s">
        <v>19</v>
      </c>
      <c r="F11" s="98" t="s">
        <v>97</v>
      </c>
      <c r="G11" s="28">
        <f t="shared" si="25"/>
      </c>
      <c r="H11" s="24" t="e">
        <f>IF(AND($H$2="Y",J11&gt;0,OR(AND(G11=1,#REF!=10),AND(G11=2,#REF!=20),AND(G11=3,#REF!=30),AND(G11=4,G82=40),AND(G11=5,G88=50),AND(G11=6,G91=60),AND(G11=7,G100=70),AND(G11=8,#REF!=80),AND(G11=9,G108=90),AND(G11=10,#REF!=100))),VLOOKUP(J11-1,SortLookup!$A$13:$B$16,2,FALSE),"")</f>
        <v>#REF!</v>
      </c>
      <c r="I11" s="40">
        <f>IF(ISNA(VLOOKUP(E11,SortLookup!$A$1:$B$5,2,FALSE))," ",VLOOKUP(E11,SortLookup!$A$1:$B$5,2,FALSE))</f>
        <v>2</v>
      </c>
      <c r="J11" s="25" t="str">
        <f>IF(ISNA(VLOOKUP(F11,SortLookup!$A$7:$B$11,2,FALSE))," ",VLOOKUP(F11,SortLookup!$A$7:$B$11,2,FALSE))</f>
        <v> </v>
      </c>
      <c r="K11" s="83">
        <f t="shared" si="0"/>
        <v>174.14</v>
      </c>
      <c r="L11" s="84">
        <f t="shared" si="1"/>
        <v>164.14</v>
      </c>
      <c r="M11" s="26">
        <f t="shared" si="2"/>
        <v>6</v>
      </c>
      <c r="N11" s="32">
        <f t="shared" si="3"/>
        <v>4</v>
      </c>
      <c r="O11" s="85">
        <f t="shared" si="4"/>
        <v>8</v>
      </c>
      <c r="P11" s="37">
        <v>4.6</v>
      </c>
      <c r="Q11" s="34">
        <v>3.69</v>
      </c>
      <c r="R11" s="34">
        <v>4.31</v>
      </c>
      <c r="S11" s="34">
        <v>25.76</v>
      </c>
      <c r="T11" s="34"/>
      <c r="U11" s="34"/>
      <c r="V11" s="34"/>
      <c r="W11" s="35">
        <v>6</v>
      </c>
      <c r="X11" s="35">
        <v>0</v>
      </c>
      <c r="Y11" s="35">
        <v>0</v>
      </c>
      <c r="Z11" s="35">
        <v>0</v>
      </c>
      <c r="AA11" s="36">
        <v>0</v>
      </c>
      <c r="AB11" s="33">
        <f t="shared" si="5"/>
        <v>38.36</v>
      </c>
      <c r="AC11" s="32">
        <f t="shared" si="6"/>
        <v>3</v>
      </c>
      <c r="AD11" s="26">
        <f t="shared" si="7"/>
        <v>0</v>
      </c>
      <c r="AE11" s="64">
        <f t="shared" si="8"/>
        <v>41.36</v>
      </c>
      <c r="AF11" s="37">
        <v>52.79</v>
      </c>
      <c r="AG11" s="34"/>
      <c r="AH11" s="34"/>
      <c r="AI11" s="34"/>
      <c r="AJ11" s="35">
        <v>0</v>
      </c>
      <c r="AK11" s="35">
        <v>0</v>
      </c>
      <c r="AL11" s="35">
        <v>0</v>
      </c>
      <c r="AM11" s="35">
        <v>0</v>
      </c>
      <c r="AN11" s="36">
        <v>0</v>
      </c>
      <c r="AO11" s="33">
        <f t="shared" si="9"/>
        <v>52.79</v>
      </c>
      <c r="AP11" s="32">
        <f t="shared" si="10"/>
        <v>0</v>
      </c>
      <c r="AQ11" s="26">
        <f t="shared" si="11"/>
        <v>0</v>
      </c>
      <c r="AR11" s="64">
        <f t="shared" si="12"/>
        <v>52.79</v>
      </c>
      <c r="AS11" s="37">
        <v>32.5</v>
      </c>
      <c r="AT11" s="34"/>
      <c r="AU11" s="34"/>
      <c r="AV11" s="35">
        <v>1</v>
      </c>
      <c r="AW11" s="35">
        <v>1</v>
      </c>
      <c r="AX11" s="35">
        <v>0</v>
      </c>
      <c r="AY11" s="35">
        <v>0</v>
      </c>
      <c r="AZ11" s="36">
        <v>0</v>
      </c>
      <c r="BA11" s="33">
        <f t="shared" si="13"/>
        <v>32.5</v>
      </c>
      <c r="BB11" s="32">
        <f t="shared" si="14"/>
        <v>0.5</v>
      </c>
      <c r="BC11" s="26">
        <f t="shared" si="15"/>
        <v>3</v>
      </c>
      <c r="BD11" s="64">
        <f t="shared" si="16"/>
        <v>36</v>
      </c>
      <c r="BE11" s="33"/>
      <c r="BF11" s="61"/>
      <c r="BG11" s="35"/>
      <c r="BH11" s="35"/>
      <c r="BI11" s="35"/>
      <c r="BJ11" s="35"/>
      <c r="BK11" s="36"/>
      <c r="BL11" s="33">
        <f t="shared" si="17"/>
        <v>0</v>
      </c>
      <c r="BM11" s="32">
        <f t="shared" si="18"/>
        <v>0</v>
      </c>
      <c r="BN11" s="26">
        <f t="shared" si="19"/>
        <v>0</v>
      </c>
      <c r="BO11" s="41">
        <f t="shared" si="20"/>
        <v>0</v>
      </c>
      <c r="BP11" s="37">
        <v>40.49</v>
      </c>
      <c r="BQ11" s="34"/>
      <c r="BR11" s="34"/>
      <c r="BS11" s="34"/>
      <c r="BT11" s="35">
        <v>1</v>
      </c>
      <c r="BU11" s="35">
        <v>1</v>
      </c>
      <c r="BV11" s="35">
        <v>0</v>
      </c>
      <c r="BW11" s="35">
        <v>0</v>
      </c>
      <c r="BX11" s="36">
        <v>0</v>
      </c>
      <c r="BY11" s="33">
        <f t="shared" si="21"/>
        <v>40.49</v>
      </c>
      <c r="BZ11" s="32">
        <f t="shared" si="22"/>
        <v>0.5</v>
      </c>
      <c r="CA11" s="38">
        <f t="shared" si="23"/>
        <v>3</v>
      </c>
      <c r="CB11" s="27">
        <f t="shared" si="24"/>
        <v>43.99</v>
      </c>
      <c r="CC11" s="1"/>
      <c r="CD11" s="1"/>
      <c r="CE11" s="2"/>
      <c r="CF11" s="2"/>
      <c r="CG11" s="2"/>
      <c r="CH11" s="2"/>
      <c r="CI11" s="2"/>
      <c r="CJ11" s="7"/>
      <c r="CK11" s="14"/>
      <c r="CL11" s="6"/>
      <c r="CM11" s="15"/>
      <c r="CN11" s="16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2"/>
      <c r="IL11" s="53"/>
    </row>
    <row r="12" spans="1:246" ht="12.75">
      <c r="A12" s="39">
        <v>10</v>
      </c>
      <c r="B12" s="42" t="s">
        <v>127</v>
      </c>
      <c r="C12" s="42"/>
      <c r="D12" s="43"/>
      <c r="E12" s="43" t="s">
        <v>19</v>
      </c>
      <c r="F12" s="63" t="s">
        <v>24</v>
      </c>
      <c r="G12" s="59">
        <f t="shared" si="25"/>
      </c>
      <c r="H12" s="44" t="e">
        <f>IF(AND($H$2="Y",J12&gt;0,OR(AND(G12=1,#REF!=10),AND(G12=2,#REF!=20),AND(G12=3,#REF!=30),AND(G12=4,G84=40),AND(G12=5,G86=50),AND(G12=6,G93=60),AND(G12=7,G102=70),AND(G12=8,#REF!=80),AND(G12=9,G110=90),AND(G12=10,#REF!=100))),VLOOKUP(J12-1,SortLookup!$A$13:$B$16,2,FALSE),"")</f>
        <v>#REF!</v>
      </c>
      <c r="I12" s="45">
        <f>IF(ISNA(VLOOKUP(E12,SortLookup!$A$1:$B$5,2,FALSE))," ",VLOOKUP(E12,SortLookup!$A$1:$B$5,2,FALSE))</f>
        <v>2</v>
      </c>
      <c r="J12" s="54">
        <f>IF(ISNA(VLOOKUP(F12,SortLookup!$A$7:$B$11,2,FALSE))," ",VLOOKUP(F12,SortLookup!$A$7:$B$11,2,FALSE))</f>
        <v>3</v>
      </c>
      <c r="K12" s="79">
        <f t="shared" si="0"/>
        <v>179.36</v>
      </c>
      <c r="L12" s="80">
        <f t="shared" si="1"/>
        <v>136.36</v>
      </c>
      <c r="M12" s="47">
        <f t="shared" si="2"/>
        <v>20</v>
      </c>
      <c r="N12" s="48">
        <f t="shared" si="3"/>
        <v>23</v>
      </c>
      <c r="O12" s="81">
        <f t="shared" si="4"/>
        <v>46</v>
      </c>
      <c r="P12" s="55">
        <v>3.89</v>
      </c>
      <c r="Q12" s="49">
        <v>3.82</v>
      </c>
      <c r="R12" s="49">
        <v>2.78</v>
      </c>
      <c r="S12" s="49">
        <v>26.56</v>
      </c>
      <c r="T12" s="49"/>
      <c r="U12" s="49"/>
      <c r="V12" s="49"/>
      <c r="W12" s="50">
        <v>29</v>
      </c>
      <c r="X12" s="50">
        <v>0</v>
      </c>
      <c r="Y12" s="50">
        <v>0</v>
      </c>
      <c r="Z12" s="50">
        <v>2</v>
      </c>
      <c r="AA12" s="56">
        <v>0</v>
      </c>
      <c r="AB12" s="57">
        <f t="shared" si="5"/>
        <v>37.05</v>
      </c>
      <c r="AC12" s="48">
        <f t="shared" si="6"/>
        <v>14.5</v>
      </c>
      <c r="AD12" s="47">
        <f t="shared" si="7"/>
        <v>10</v>
      </c>
      <c r="AE12" s="66">
        <f t="shared" si="8"/>
        <v>61.55</v>
      </c>
      <c r="AF12" s="55">
        <v>45.43</v>
      </c>
      <c r="AG12" s="49"/>
      <c r="AH12" s="49"/>
      <c r="AI12" s="49"/>
      <c r="AJ12" s="50">
        <v>0</v>
      </c>
      <c r="AK12" s="50">
        <v>0</v>
      </c>
      <c r="AL12" s="50">
        <v>0</v>
      </c>
      <c r="AM12" s="50">
        <v>0</v>
      </c>
      <c r="AN12" s="56">
        <v>0</v>
      </c>
      <c r="AO12" s="57">
        <f t="shared" si="9"/>
        <v>45.43</v>
      </c>
      <c r="AP12" s="48">
        <f t="shared" si="10"/>
        <v>0</v>
      </c>
      <c r="AQ12" s="47">
        <f t="shared" si="11"/>
        <v>0</v>
      </c>
      <c r="AR12" s="66">
        <f t="shared" si="12"/>
        <v>45.43</v>
      </c>
      <c r="AS12" s="55">
        <v>27.08</v>
      </c>
      <c r="AT12" s="49"/>
      <c r="AU12" s="49"/>
      <c r="AV12" s="50">
        <v>5</v>
      </c>
      <c r="AW12" s="50">
        <v>0</v>
      </c>
      <c r="AX12" s="50">
        <v>0</v>
      </c>
      <c r="AY12" s="50">
        <v>1</v>
      </c>
      <c r="AZ12" s="56">
        <v>0</v>
      </c>
      <c r="BA12" s="57">
        <f t="shared" si="13"/>
        <v>27.08</v>
      </c>
      <c r="BB12" s="48">
        <f t="shared" si="14"/>
        <v>2.5</v>
      </c>
      <c r="BC12" s="47">
        <f t="shared" si="15"/>
        <v>5</v>
      </c>
      <c r="BD12" s="66">
        <f t="shared" si="16"/>
        <v>34.58</v>
      </c>
      <c r="BE12" s="57"/>
      <c r="BF12" s="82"/>
      <c r="BG12" s="50"/>
      <c r="BH12" s="50"/>
      <c r="BI12" s="50"/>
      <c r="BJ12" s="50"/>
      <c r="BK12" s="56"/>
      <c r="BL12" s="57">
        <f t="shared" si="17"/>
        <v>0</v>
      </c>
      <c r="BM12" s="48">
        <f t="shared" si="18"/>
        <v>0</v>
      </c>
      <c r="BN12" s="47">
        <f t="shared" si="19"/>
        <v>0</v>
      </c>
      <c r="BO12" s="46">
        <f t="shared" si="20"/>
        <v>0</v>
      </c>
      <c r="BP12" s="55">
        <v>26.8</v>
      </c>
      <c r="BQ12" s="49"/>
      <c r="BR12" s="49"/>
      <c r="BS12" s="49"/>
      <c r="BT12" s="50">
        <v>12</v>
      </c>
      <c r="BU12" s="50">
        <v>0</v>
      </c>
      <c r="BV12" s="50">
        <v>1</v>
      </c>
      <c r="BW12" s="50">
        <v>0</v>
      </c>
      <c r="BX12" s="56">
        <v>0</v>
      </c>
      <c r="BY12" s="57">
        <f t="shared" si="21"/>
        <v>26.8</v>
      </c>
      <c r="BZ12" s="48">
        <f t="shared" si="22"/>
        <v>6</v>
      </c>
      <c r="CA12" s="51">
        <f t="shared" si="23"/>
        <v>5</v>
      </c>
      <c r="CB12" s="87">
        <f t="shared" si="24"/>
        <v>37.8</v>
      </c>
      <c r="CC12" s="1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2"/>
      <c r="IL12" s="53"/>
    </row>
    <row r="13" spans="1:246" ht="12.75">
      <c r="A13" s="39">
        <v>11</v>
      </c>
      <c r="B13" s="96" t="s">
        <v>139</v>
      </c>
      <c r="C13" s="29"/>
      <c r="D13" s="30"/>
      <c r="E13" s="97" t="s">
        <v>19</v>
      </c>
      <c r="F13" s="98" t="s">
        <v>24</v>
      </c>
      <c r="G13" s="28">
        <f t="shared" si="25"/>
      </c>
      <c r="H13" s="24" t="e">
        <f>IF(AND($H$2="Y",J13&gt;0,OR(AND(G13=1,#REF!=10),AND(G13=2,#REF!=20),AND(G13=3,#REF!=30),AND(G13=4,#REF!=40),AND(G13=5,G86=50),AND(G13=6,G93=60),AND(G13=7,G102=70),AND(G13=8,#REF!=80),AND(G13=9,G110=90),AND(G13=10,#REF!=100))),VLOOKUP(J13-1,SortLookup!$A$13:$B$16,2,FALSE),"")</f>
        <v>#REF!</v>
      </c>
      <c r="I13" s="40">
        <f>IF(ISNA(VLOOKUP(E13,SortLookup!$A$1:$B$5,2,FALSE))," ",VLOOKUP(E13,SortLookup!$A$1:$B$5,2,FALSE))</f>
        <v>2</v>
      </c>
      <c r="J13" s="25">
        <f>IF(ISNA(VLOOKUP(F13,SortLookup!$A$7:$B$11,2,FALSE))," ",VLOOKUP(F13,SortLookup!$A$7:$B$11,2,FALSE))</f>
        <v>3</v>
      </c>
      <c r="K13" s="79">
        <f t="shared" si="0"/>
        <v>184.85</v>
      </c>
      <c r="L13" s="80">
        <f t="shared" si="1"/>
        <v>174.35</v>
      </c>
      <c r="M13" s="47">
        <f t="shared" si="2"/>
        <v>0</v>
      </c>
      <c r="N13" s="48">
        <f t="shared" si="3"/>
        <v>10.5</v>
      </c>
      <c r="O13" s="81">
        <f t="shared" si="4"/>
        <v>21</v>
      </c>
      <c r="P13" s="37">
        <v>3.77</v>
      </c>
      <c r="Q13" s="34">
        <v>2.94</v>
      </c>
      <c r="R13" s="34">
        <v>3.45</v>
      </c>
      <c r="S13" s="34">
        <v>24.17</v>
      </c>
      <c r="T13" s="34"/>
      <c r="U13" s="34"/>
      <c r="V13" s="34"/>
      <c r="W13" s="35">
        <v>16</v>
      </c>
      <c r="X13" s="35">
        <v>0</v>
      </c>
      <c r="Y13" s="35">
        <v>0</v>
      </c>
      <c r="Z13" s="35">
        <v>0</v>
      </c>
      <c r="AA13" s="36">
        <v>0</v>
      </c>
      <c r="AB13" s="33">
        <f t="shared" si="5"/>
        <v>34.33</v>
      </c>
      <c r="AC13" s="32">
        <f t="shared" si="6"/>
        <v>8</v>
      </c>
      <c r="AD13" s="26">
        <f t="shared" si="7"/>
        <v>0</v>
      </c>
      <c r="AE13" s="64">
        <f t="shared" si="8"/>
        <v>42.33</v>
      </c>
      <c r="AF13" s="37">
        <v>81.61</v>
      </c>
      <c r="AG13" s="34"/>
      <c r="AH13" s="34"/>
      <c r="AI13" s="34"/>
      <c r="AJ13" s="35">
        <v>0</v>
      </c>
      <c r="AK13" s="35">
        <v>0</v>
      </c>
      <c r="AL13" s="35">
        <v>0</v>
      </c>
      <c r="AM13" s="35">
        <v>0</v>
      </c>
      <c r="AN13" s="36">
        <v>0</v>
      </c>
      <c r="AO13" s="33">
        <f t="shared" si="9"/>
        <v>81.61</v>
      </c>
      <c r="AP13" s="32">
        <f t="shared" si="10"/>
        <v>0</v>
      </c>
      <c r="AQ13" s="26">
        <f t="shared" si="11"/>
        <v>0</v>
      </c>
      <c r="AR13" s="64">
        <f t="shared" si="12"/>
        <v>81.61</v>
      </c>
      <c r="AS13" s="37">
        <v>28.19</v>
      </c>
      <c r="AT13" s="34"/>
      <c r="AU13" s="34"/>
      <c r="AV13" s="35">
        <v>3</v>
      </c>
      <c r="AW13" s="35">
        <v>0</v>
      </c>
      <c r="AX13" s="35">
        <v>0</v>
      </c>
      <c r="AY13" s="35">
        <v>0</v>
      </c>
      <c r="AZ13" s="36">
        <v>0</v>
      </c>
      <c r="BA13" s="33">
        <f t="shared" si="13"/>
        <v>28.19</v>
      </c>
      <c r="BB13" s="32">
        <f t="shared" si="14"/>
        <v>1.5</v>
      </c>
      <c r="BC13" s="26">
        <f t="shared" si="15"/>
        <v>0</v>
      </c>
      <c r="BD13" s="64">
        <f t="shared" si="16"/>
        <v>29.69</v>
      </c>
      <c r="BE13" s="33"/>
      <c r="BF13" s="61"/>
      <c r="BG13" s="35"/>
      <c r="BH13" s="35"/>
      <c r="BI13" s="35"/>
      <c r="BJ13" s="35"/>
      <c r="BK13" s="36"/>
      <c r="BL13" s="57">
        <f t="shared" si="17"/>
        <v>0</v>
      </c>
      <c r="BM13" s="48">
        <f t="shared" si="18"/>
        <v>0</v>
      </c>
      <c r="BN13" s="47">
        <f t="shared" si="19"/>
        <v>0</v>
      </c>
      <c r="BO13" s="46">
        <f t="shared" si="20"/>
        <v>0</v>
      </c>
      <c r="BP13" s="37">
        <v>30.22</v>
      </c>
      <c r="BQ13" s="34"/>
      <c r="BR13" s="34"/>
      <c r="BS13" s="34"/>
      <c r="BT13" s="35">
        <v>2</v>
      </c>
      <c r="BU13" s="35">
        <v>0</v>
      </c>
      <c r="BV13" s="35">
        <v>0</v>
      </c>
      <c r="BW13" s="35">
        <v>0</v>
      </c>
      <c r="BX13" s="36">
        <v>0</v>
      </c>
      <c r="BY13" s="33">
        <f t="shared" si="21"/>
        <v>30.22</v>
      </c>
      <c r="BZ13" s="32">
        <f t="shared" si="22"/>
        <v>1</v>
      </c>
      <c r="CA13" s="38">
        <f t="shared" si="23"/>
        <v>0</v>
      </c>
      <c r="CB13" s="27">
        <f t="shared" si="24"/>
        <v>31.22</v>
      </c>
      <c r="CC13" s="1"/>
      <c r="CD13" s="1"/>
      <c r="CE13" s="2"/>
      <c r="CF13" s="2"/>
      <c r="CG13" s="2"/>
      <c r="CH13" s="2"/>
      <c r="CI13" s="2"/>
      <c r="CJ13" s="7"/>
      <c r="CK13" s="14"/>
      <c r="CL13" s="6"/>
      <c r="CM13" s="15"/>
      <c r="CN13" s="16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2"/>
      <c r="IL13" s="53"/>
    </row>
    <row r="14" spans="1:246" ht="12.75">
      <c r="A14" s="39">
        <v>12</v>
      </c>
      <c r="B14" s="96" t="s">
        <v>94</v>
      </c>
      <c r="C14" s="29"/>
      <c r="D14" s="97" t="s">
        <v>95</v>
      </c>
      <c r="E14" s="97" t="s">
        <v>19</v>
      </c>
      <c r="F14" s="98" t="s">
        <v>24</v>
      </c>
      <c r="G14" s="28">
        <f t="shared" si="25"/>
      </c>
      <c r="H14" s="24" t="e">
        <f>IF(AND($H$2="Y",J14&gt;0,OR(AND(G14=1,#REF!=10),AND(G14=2,#REF!=20),AND(G14=3,#REF!=30),AND(G14=4,G83=40),AND(G14=5,G89=50),AND(G14=6,G96=60),AND(G14=7,G105=70),AND(G14=8,#REF!=80),AND(G14=9,G113=90),AND(G14=10,#REF!=100))),VLOOKUP(J14-1,SortLookup!$A$13:$B$16,2,FALSE),"")</f>
        <v>#REF!</v>
      </c>
      <c r="I14" s="40">
        <f>IF(ISNA(VLOOKUP(E14,SortLookup!$A$1:$B$5,2,FALSE))," ",VLOOKUP(E14,SortLookup!$A$1:$B$5,2,FALSE))</f>
        <v>2</v>
      </c>
      <c r="J14" s="25">
        <f>IF(ISNA(VLOOKUP(F14,SortLookup!$A$7:$B$11,2,FALSE))," ",VLOOKUP(F14,SortLookup!$A$7:$B$11,2,FALSE))</f>
        <v>3</v>
      </c>
      <c r="K14" s="79">
        <f t="shared" si="0"/>
        <v>193.14</v>
      </c>
      <c r="L14" s="80">
        <f t="shared" si="1"/>
        <v>176.14</v>
      </c>
      <c r="M14" s="47">
        <f t="shared" si="2"/>
        <v>3</v>
      </c>
      <c r="N14" s="48">
        <f t="shared" si="3"/>
        <v>14</v>
      </c>
      <c r="O14" s="81">
        <f t="shared" si="4"/>
        <v>28</v>
      </c>
      <c r="P14" s="37">
        <v>3.91</v>
      </c>
      <c r="Q14" s="34">
        <v>4.12</v>
      </c>
      <c r="R14" s="34">
        <v>4.65</v>
      </c>
      <c r="S14" s="34">
        <v>40.17</v>
      </c>
      <c r="T14" s="34"/>
      <c r="U14" s="34"/>
      <c r="V14" s="34"/>
      <c r="W14" s="35">
        <v>15</v>
      </c>
      <c r="X14" s="35">
        <v>0</v>
      </c>
      <c r="Y14" s="35">
        <v>0</v>
      </c>
      <c r="Z14" s="35">
        <v>0</v>
      </c>
      <c r="AA14" s="36">
        <v>0</v>
      </c>
      <c r="AB14" s="33">
        <f t="shared" si="5"/>
        <v>52.85</v>
      </c>
      <c r="AC14" s="32">
        <f t="shared" si="6"/>
        <v>7.5</v>
      </c>
      <c r="AD14" s="26">
        <f t="shared" si="7"/>
        <v>0</v>
      </c>
      <c r="AE14" s="64">
        <f t="shared" si="8"/>
        <v>60.35</v>
      </c>
      <c r="AF14" s="37">
        <v>48.56</v>
      </c>
      <c r="AG14" s="34"/>
      <c r="AH14" s="34"/>
      <c r="AI14" s="34"/>
      <c r="AJ14" s="35">
        <v>0</v>
      </c>
      <c r="AK14" s="35">
        <v>0</v>
      </c>
      <c r="AL14" s="35">
        <v>0</v>
      </c>
      <c r="AM14" s="35">
        <v>0</v>
      </c>
      <c r="AN14" s="36">
        <v>0</v>
      </c>
      <c r="AO14" s="33">
        <f t="shared" si="9"/>
        <v>48.56</v>
      </c>
      <c r="AP14" s="32">
        <f t="shared" si="10"/>
        <v>0</v>
      </c>
      <c r="AQ14" s="26">
        <f t="shared" si="11"/>
        <v>0</v>
      </c>
      <c r="AR14" s="64">
        <f t="shared" si="12"/>
        <v>48.56</v>
      </c>
      <c r="AS14" s="37">
        <v>38.87</v>
      </c>
      <c r="AT14" s="34"/>
      <c r="AU14" s="34"/>
      <c r="AV14" s="35">
        <v>8</v>
      </c>
      <c r="AW14" s="35">
        <v>0</v>
      </c>
      <c r="AX14" s="35">
        <v>0</v>
      </c>
      <c r="AY14" s="35">
        <v>0</v>
      </c>
      <c r="AZ14" s="36">
        <v>0</v>
      </c>
      <c r="BA14" s="33">
        <f t="shared" si="13"/>
        <v>38.87</v>
      </c>
      <c r="BB14" s="32">
        <f t="shared" si="14"/>
        <v>4</v>
      </c>
      <c r="BC14" s="26">
        <f t="shared" si="15"/>
        <v>0</v>
      </c>
      <c r="BD14" s="64">
        <f t="shared" si="16"/>
        <v>42.87</v>
      </c>
      <c r="BE14" s="33"/>
      <c r="BF14" s="61"/>
      <c r="BG14" s="35"/>
      <c r="BH14" s="35"/>
      <c r="BI14" s="35"/>
      <c r="BJ14" s="35"/>
      <c r="BK14" s="36"/>
      <c r="BL14" s="57">
        <f t="shared" si="17"/>
        <v>0</v>
      </c>
      <c r="BM14" s="48">
        <f t="shared" si="18"/>
        <v>0</v>
      </c>
      <c r="BN14" s="47">
        <f t="shared" si="19"/>
        <v>0</v>
      </c>
      <c r="BO14" s="46">
        <f t="shared" si="20"/>
        <v>0</v>
      </c>
      <c r="BP14" s="37">
        <v>35.86</v>
      </c>
      <c r="BQ14" s="34"/>
      <c r="BR14" s="34"/>
      <c r="BS14" s="34"/>
      <c r="BT14" s="35">
        <v>5</v>
      </c>
      <c r="BU14" s="35">
        <v>1</v>
      </c>
      <c r="BV14" s="35">
        <v>0</v>
      </c>
      <c r="BW14" s="35">
        <v>0</v>
      </c>
      <c r="BX14" s="36">
        <v>0</v>
      </c>
      <c r="BY14" s="33">
        <f t="shared" si="21"/>
        <v>35.86</v>
      </c>
      <c r="BZ14" s="32">
        <f t="shared" si="22"/>
        <v>2.5</v>
      </c>
      <c r="CA14" s="38">
        <f t="shared" si="23"/>
        <v>3</v>
      </c>
      <c r="CB14" s="27">
        <f t="shared" si="24"/>
        <v>41.36</v>
      </c>
      <c r="CC14" s="1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2"/>
      <c r="IL14" s="53"/>
    </row>
    <row r="15" spans="1:246" ht="12.75">
      <c r="A15" s="39">
        <v>13</v>
      </c>
      <c r="B15" s="96" t="s">
        <v>106</v>
      </c>
      <c r="C15" s="29"/>
      <c r="D15" s="30"/>
      <c r="E15" s="97" t="s">
        <v>19</v>
      </c>
      <c r="F15" s="98" t="s">
        <v>97</v>
      </c>
      <c r="G15" s="28">
        <f>IF(AND(OR($G$2="Y",$H$2="Y"),I15&lt;5,J15&lt;5),IF(AND(I15=#REF!,J15=#REF!),#REF!+1,1),"")</f>
      </c>
      <c r="H15" s="24" t="e">
        <f>IF(AND($H$2="Y",J15&gt;0,OR(AND(G15=1,#REF!=10),AND(G15=2,#REF!=20),AND(G15=3,#REF!=30),AND(G15=4,G87=40),AND(G15=5,G93=50),AND(G15=6,G96=60),AND(G15=7,G105=70),AND(G15=8,#REF!=80),AND(G15=9,G113=90),AND(G15=10,#REF!=100))),VLOOKUP(J15-1,SortLookup!$A$13:$B$16,2,FALSE),"")</f>
        <v>#REF!</v>
      </c>
      <c r="I15" s="40">
        <f>IF(ISNA(VLOOKUP(E15,SortLookup!$A$1:$B$5,2,FALSE))," ",VLOOKUP(E15,SortLookup!$A$1:$B$5,2,FALSE))</f>
        <v>2</v>
      </c>
      <c r="J15" s="25" t="str">
        <f>IF(ISNA(VLOOKUP(F15,SortLookup!$A$7:$B$11,2,FALSE))," ",VLOOKUP(F15,SortLookup!$A$7:$B$11,2,FALSE))</f>
        <v> </v>
      </c>
      <c r="K15" s="79">
        <f t="shared" si="0"/>
        <v>201.74</v>
      </c>
      <c r="L15" s="80">
        <f t="shared" si="1"/>
        <v>187.24</v>
      </c>
      <c r="M15" s="47">
        <f t="shared" si="2"/>
        <v>9</v>
      </c>
      <c r="N15" s="48">
        <f t="shared" si="3"/>
        <v>5.5</v>
      </c>
      <c r="O15" s="81">
        <f t="shared" si="4"/>
        <v>11</v>
      </c>
      <c r="P15" s="37">
        <v>4.8</v>
      </c>
      <c r="Q15" s="34">
        <v>5.54</v>
      </c>
      <c r="R15" s="34">
        <v>4.33</v>
      </c>
      <c r="S15" s="34">
        <v>32.7</v>
      </c>
      <c r="T15" s="34"/>
      <c r="U15" s="34"/>
      <c r="V15" s="34"/>
      <c r="W15" s="35">
        <v>5</v>
      </c>
      <c r="X15" s="35">
        <v>1</v>
      </c>
      <c r="Y15" s="35">
        <v>0</v>
      </c>
      <c r="Z15" s="35">
        <v>0</v>
      </c>
      <c r="AA15" s="36">
        <v>0</v>
      </c>
      <c r="AB15" s="33">
        <f t="shared" si="5"/>
        <v>47.37</v>
      </c>
      <c r="AC15" s="32">
        <f t="shared" si="6"/>
        <v>2.5</v>
      </c>
      <c r="AD15" s="26">
        <f t="shared" si="7"/>
        <v>3</v>
      </c>
      <c r="AE15" s="64">
        <f t="shared" si="8"/>
        <v>52.87</v>
      </c>
      <c r="AF15" s="37">
        <v>59.66</v>
      </c>
      <c r="AG15" s="34"/>
      <c r="AH15" s="34"/>
      <c r="AI15" s="34"/>
      <c r="AJ15" s="35">
        <v>0</v>
      </c>
      <c r="AK15" s="35">
        <v>0</v>
      </c>
      <c r="AL15" s="35">
        <v>0</v>
      </c>
      <c r="AM15" s="35">
        <v>0</v>
      </c>
      <c r="AN15" s="36">
        <v>0</v>
      </c>
      <c r="AO15" s="33">
        <f t="shared" si="9"/>
        <v>59.66</v>
      </c>
      <c r="AP15" s="32">
        <f t="shared" si="10"/>
        <v>0</v>
      </c>
      <c r="AQ15" s="26">
        <f t="shared" si="11"/>
        <v>0</v>
      </c>
      <c r="AR15" s="64">
        <f t="shared" si="12"/>
        <v>59.66</v>
      </c>
      <c r="AS15" s="37">
        <v>28.33</v>
      </c>
      <c r="AT15" s="34"/>
      <c r="AU15" s="34"/>
      <c r="AV15" s="35">
        <v>0</v>
      </c>
      <c r="AW15" s="35">
        <v>1</v>
      </c>
      <c r="AX15" s="35">
        <v>0</v>
      </c>
      <c r="AY15" s="35">
        <v>0</v>
      </c>
      <c r="AZ15" s="36">
        <v>0</v>
      </c>
      <c r="BA15" s="33">
        <f t="shared" si="13"/>
        <v>28.33</v>
      </c>
      <c r="BB15" s="32">
        <f t="shared" si="14"/>
        <v>0</v>
      </c>
      <c r="BC15" s="26">
        <f t="shared" si="15"/>
        <v>3</v>
      </c>
      <c r="BD15" s="64">
        <f t="shared" si="16"/>
        <v>31.33</v>
      </c>
      <c r="BE15" s="33"/>
      <c r="BF15" s="61"/>
      <c r="BG15" s="35"/>
      <c r="BH15" s="35"/>
      <c r="BI15" s="35"/>
      <c r="BJ15" s="35"/>
      <c r="BK15" s="36"/>
      <c r="BL15" s="57">
        <f t="shared" si="17"/>
        <v>0</v>
      </c>
      <c r="BM15" s="48">
        <f t="shared" si="18"/>
        <v>0</v>
      </c>
      <c r="BN15" s="47">
        <f t="shared" si="19"/>
        <v>0</v>
      </c>
      <c r="BO15" s="46">
        <f t="shared" si="20"/>
        <v>0</v>
      </c>
      <c r="BP15" s="37">
        <v>51.88</v>
      </c>
      <c r="BQ15" s="34"/>
      <c r="BR15" s="34"/>
      <c r="BS15" s="34"/>
      <c r="BT15" s="35">
        <v>6</v>
      </c>
      <c r="BU15" s="35">
        <v>1</v>
      </c>
      <c r="BV15" s="35">
        <v>0</v>
      </c>
      <c r="BW15" s="35">
        <v>0</v>
      </c>
      <c r="BX15" s="36">
        <v>0</v>
      </c>
      <c r="BY15" s="33">
        <f t="shared" si="21"/>
        <v>51.88</v>
      </c>
      <c r="BZ15" s="32">
        <f t="shared" si="22"/>
        <v>3</v>
      </c>
      <c r="CA15" s="38">
        <f t="shared" si="23"/>
        <v>3</v>
      </c>
      <c r="CB15" s="27">
        <f t="shared" si="24"/>
        <v>57.88</v>
      </c>
      <c r="CC15" s="1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2"/>
      <c r="IL15" s="53"/>
    </row>
    <row r="16" spans="1:246" ht="12.75">
      <c r="A16" s="39">
        <v>14</v>
      </c>
      <c r="B16" s="96" t="s">
        <v>153</v>
      </c>
      <c r="C16" s="29"/>
      <c r="D16" s="30"/>
      <c r="E16" s="97" t="s">
        <v>19</v>
      </c>
      <c r="F16" s="98" t="s">
        <v>97</v>
      </c>
      <c r="G16" s="28">
        <f aca="true" t="shared" si="26" ref="G16:G24">IF(AND(OR($G$2="Y",$H$2="Y"),I16&lt;5,J16&lt;5),IF(AND(I16=I15,J16=J15),G15+1,1),"")</f>
      </c>
      <c r="H16" s="24" t="e">
        <f>IF(AND($H$2="Y",J16&gt;0,OR(AND(G16=1,#REF!=10),AND(G16=2,#REF!=20),AND(G16=3,#REF!=30),AND(G16=4,G91=40),AND(G16=5,G97=50),AND(G16=6,G104=60),AND(G16=7,G113=70),AND(G16=8,#REF!=80),AND(G16=9,G121=90),AND(G16=10,#REF!=100))),VLOOKUP(J16-1,SortLookup!$A$13:$B$16,2,FALSE),"")</f>
        <v>#REF!</v>
      </c>
      <c r="I16" s="40">
        <f>IF(ISNA(VLOOKUP(E16,SortLookup!$A$1:$B$5,2,FALSE))," ",VLOOKUP(E16,SortLookup!$A$1:$B$5,2,FALSE))</f>
        <v>2</v>
      </c>
      <c r="J16" s="25" t="str">
        <f>IF(ISNA(VLOOKUP(F16,SortLookup!$A$7:$B$11,2,FALSE))," ",VLOOKUP(F16,SortLookup!$A$7:$B$11,2,FALSE))</f>
        <v> </v>
      </c>
      <c r="K16" s="79">
        <f t="shared" si="0"/>
        <v>205.86</v>
      </c>
      <c r="L16" s="80">
        <f t="shared" si="1"/>
        <v>155.36</v>
      </c>
      <c r="M16" s="47">
        <f t="shared" si="2"/>
        <v>20</v>
      </c>
      <c r="N16" s="48">
        <f t="shared" si="3"/>
        <v>30.5</v>
      </c>
      <c r="O16" s="81">
        <f t="shared" si="4"/>
        <v>61</v>
      </c>
      <c r="P16" s="37">
        <v>2.39</v>
      </c>
      <c r="Q16" s="34">
        <v>2.12</v>
      </c>
      <c r="R16" s="34">
        <v>1.93</v>
      </c>
      <c r="S16" s="34">
        <v>34.1</v>
      </c>
      <c r="T16" s="34"/>
      <c r="U16" s="34"/>
      <c r="V16" s="34"/>
      <c r="W16" s="35">
        <v>36</v>
      </c>
      <c r="X16" s="35">
        <v>0</v>
      </c>
      <c r="Y16" s="35">
        <v>0</v>
      </c>
      <c r="Z16" s="35">
        <v>2</v>
      </c>
      <c r="AA16" s="36">
        <v>0</v>
      </c>
      <c r="AB16" s="33">
        <f t="shared" si="5"/>
        <v>40.54</v>
      </c>
      <c r="AC16" s="32">
        <f t="shared" si="6"/>
        <v>18</v>
      </c>
      <c r="AD16" s="26">
        <f t="shared" si="7"/>
        <v>10</v>
      </c>
      <c r="AE16" s="64">
        <f t="shared" si="8"/>
        <v>68.54</v>
      </c>
      <c r="AF16" s="37">
        <v>47.75</v>
      </c>
      <c r="AG16" s="34"/>
      <c r="AH16" s="34"/>
      <c r="AI16" s="34"/>
      <c r="AJ16" s="35">
        <v>0</v>
      </c>
      <c r="AK16" s="35">
        <v>0</v>
      </c>
      <c r="AL16" s="35">
        <v>0</v>
      </c>
      <c r="AM16" s="35">
        <v>0</v>
      </c>
      <c r="AN16" s="36">
        <v>0</v>
      </c>
      <c r="AO16" s="33">
        <f t="shared" si="9"/>
        <v>47.75</v>
      </c>
      <c r="AP16" s="32">
        <f t="shared" si="10"/>
        <v>0</v>
      </c>
      <c r="AQ16" s="26">
        <f t="shared" si="11"/>
        <v>0</v>
      </c>
      <c r="AR16" s="64">
        <f t="shared" si="12"/>
        <v>47.75</v>
      </c>
      <c r="AS16" s="37">
        <v>36.3</v>
      </c>
      <c r="AT16" s="34"/>
      <c r="AU16" s="34"/>
      <c r="AV16" s="35">
        <v>3</v>
      </c>
      <c r="AW16" s="35">
        <v>0</v>
      </c>
      <c r="AX16" s="35">
        <v>0</v>
      </c>
      <c r="AY16" s="35">
        <v>1</v>
      </c>
      <c r="AZ16" s="36">
        <v>0</v>
      </c>
      <c r="BA16" s="33">
        <f t="shared" si="13"/>
        <v>36.3</v>
      </c>
      <c r="BB16" s="32">
        <f t="shared" si="14"/>
        <v>1.5</v>
      </c>
      <c r="BC16" s="26">
        <f t="shared" si="15"/>
        <v>5</v>
      </c>
      <c r="BD16" s="64">
        <f t="shared" si="16"/>
        <v>42.8</v>
      </c>
      <c r="BE16" s="33"/>
      <c r="BF16" s="61"/>
      <c r="BG16" s="35"/>
      <c r="BH16" s="35"/>
      <c r="BI16" s="35"/>
      <c r="BJ16" s="35"/>
      <c r="BK16" s="36"/>
      <c r="BL16" s="57">
        <f t="shared" si="17"/>
        <v>0</v>
      </c>
      <c r="BM16" s="48">
        <f t="shared" si="18"/>
        <v>0</v>
      </c>
      <c r="BN16" s="47">
        <f t="shared" si="19"/>
        <v>0</v>
      </c>
      <c r="BO16" s="46">
        <f t="shared" si="20"/>
        <v>0</v>
      </c>
      <c r="BP16" s="37">
        <v>30.77</v>
      </c>
      <c r="BQ16" s="34"/>
      <c r="BR16" s="34"/>
      <c r="BS16" s="34"/>
      <c r="BT16" s="35">
        <v>22</v>
      </c>
      <c r="BU16" s="35">
        <v>0</v>
      </c>
      <c r="BV16" s="35">
        <v>1</v>
      </c>
      <c r="BW16" s="35">
        <v>0</v>
      </c>
      <c r="BX16" s="36">
        <v>0</v>
      </c>
      <c r="BY16" s="33">
        <f t="shared" si="21"/>
        <v>30.77</v>
      </c>
      <c r="BZ16" s="32">
        <f t="shared" si="22"/>
        <v>11</v>
      </c>
      <c r="CA16" s="38">
        <f t="shared" si="23"/>
        <v>5</v>
      </c>
      <c r="CB16" s="27">
        <f t="shared" si="24"/>
        <v>46.77</v>
      </c>
      <c r="CC16" s="1"/>
      <c r="CD16" s="1"/>
      <c r="CE16" s="2"/>
      <c r="CF16" s="2"/>
      <c r="CG16" s="2"/>
      <c r="CH16" s="2"/>
      <c r="CI16" s="2"/>
      <c r="CJ16" s="7"/>
      <c r="CK16" s="14"/>
      <c r="CL16" s="6"/>
      <c r="CM16" s="15"/>
      <c r="CN16" s="16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2"/>
      <c r="IL16" s="53"/>
    </row>
    <row r="17" spans="1:246" ht="12.75">
      <c r="A17" s="39">
        <v>15</v>
      </c>
      <c r="B17" s="29" t="s">
        <v>119</v>
      </c>
      <c r="C17" s="29"/>
      <c r="D17" s="30" t="s">
        <v>101</v>
      </c>
      <c r="E17" s="30" t="s">
        <v>19</v>
      </c>
      <c r="F17" s="63" t="s">
        <v>25</v>
      </c>
      <c r="G17" s="28">
        <f t="shared" si="26"/>
      </c>
      <c r="H17" s="24" t="e">
        <f>IF(AND($H$2="Y",J17&gt;0,OR(AND(G17=1,#REF!=10),AND(G17=2,#REF!=20),AND(G17=3,#REF!=30),AND(G17=4,G88=40),AND(G17=5,G94=50),AND(G17=6,G101=60),AND(G17=7,G110=70),AND(G17=8,#REF!=80),AND(G17=9,G118=90),AND(G17=10,#REF!=100))),VLOOKUP(J17-1,SortLookup!$A$13:$B$16,2,FALSE),"")</f>
        <v>#REF!</v>
      </c>
      <c r="I17" s="40">
        <f>IF(ISNA(VLOOKUP(E17,SortLookup!$A$1:$B$5,2,FALSE))," ",VLOOKUP(E17,SortLookup!$A$1:$B$5,2,FALSE))</f>
        <v>2</v>
      </c>
      <c r="J17" s="25">
        <f>IF(ISNA(VLOOKUP(F17,SortLookup!$A$7:$B$11,2,FALSE))," ",VLOOKUP(F17,SortLookup!$A$7:$B$11,2,FALSE))</f>
        <v>4</v>
      </c>
      <c r="K17" s="79">
        <f t="shared" si="0"/>
        <v>212.26</v>
      </c>
      <c r="L17" s="80">
        <f t="shared" si="1"/>
        <v>195.76</v>
      </c>
      <c r="M17" s="47">
        <f t="shared" si="2"/>
        <v>8</v>
      </c>
      <c r="N17" s="48">
        <f t="shared" si="3"/>
        <v>8.5</v>
      </c>
      <c r="O17" s="81">
        <f t="shared" si="4"/>
        <v>17</v>
      </c>
      <c r="P17" s="37">
        <v>4.38</v>
      </c>
      <c r="Q17" s="34">
        <v>4.43</v>
      </c>
      <c r="R17" s="34">
        <v>4.72</v>
      </c>
      <c r="S17" s="34">
        <v>31.8</v>
      </c>
      <c r="T17" s="34"/>
      <c r="U17" s="34"/>
      <c r="V17" s="34"/>
      <c r="W17" s="35">
        <v>5</v>
      </c>
      <c r="X17" s="35">
        <v>0</v>
      </c>
      <c r="Y17" s="35">
        <v>0</v>
      </c>
      <c r="Z17" s="35">
        <v>1</v>
      </c>
      <c r="AA17" s="36">
        <v>0</v>
      </c>
      <c r="AB17" s="33">
        <f t="shared" si="5"/>
        <v>45.33</v>
      </c>
      <c r="AC17" s="32">
        <f t="shared" si="6"/>
        <v>2.5</v>
      </c>
      <c r="AD17" s="26">
        <f t="shared" si="7"/>
        <v>5</v>
      </c>
      <c r="AE17" s="64">
        <f t="shared" si="8"/>
        <v>52.83</v>
      </c>
      <c r="AF17" s="37">
        <v>57.62</v>
      </c>
      <c r="AG17" s="34"/>
      <c r="AH17" s="34"/>
      <c r="AI17" s="34"/>
      <c r="AJ17" s="35">
        <v>0</v>
      </c>
      <c r="AK17" s="35">
        <v>0</v>
      </c>
      <c r="AL17" s="35">
        <v>0</v>
      </c>
      <c r="AM17" s="35">
        <v>0</v>
      </c>
      <c r="AN17" s="36">
        <v>0</v>
      </c>
      <c r="AO17" s="33">
        <f t="shared" si="9"/>
        <v>57.62</v>
      </c>
      <c r="AP17" s="32">
        <f t="shared" si="10"/>
        <v>0</v>
      </c>
      <c r="AQ17" s="26">
        <f t="shared" si="11"/>
        <v>0</v>
      </c>
      <c r="AR17" s="64">
        <f t="shared" si="12"/>
        <v>57.62</v>
      </c>
      <c r="AS17" s="37">
        <v>50.52</v>
      </c>
      <c r="AT17" s="34"/>
      <c r="AU17" s="34"/>
      <c r="AV17" s="35">
        <v>0</v>
      </c>
      <c r="AW17" s="35">
        <v>0</v>
      </c>
      <c r="AX17" s="35">
        <v>0</v>
      </c>
      <c r="AY17" s="35">
        <v>0</v>
      </c>
      <c r="AZ17" s="36">
        <v>0</v>
      </c>
      <c r="BA17" s="33">
        <f t="shared" si="13"/>
        <v>50.52</v>
      </c>
      <c r="BB17" s="32">
        <f t="shared" si="14"/>
        <v>0</v>
      </c>
      <c r="BC17" s="26">
        <f t="shared" si="15"/>
        <v>0</v>
      </c>
      <c r="BD17" s="64">
        <f t="shared" si="16"/>
        <v>50.52</v>
      </c>
      <c r="BE17" s="33"/>
      <c r="BF17" s="61"/>
      <c r="BG17" s="35"/>
      <c r="BH17" s="35"/>
      <c r="BI17" s="35"/>
      <c r="BJ17" s="35"/>
      <c r="BK17" s="36"/>
      <c r="BL17" s="57">
        <f t="shared" si="17"/>
        <v>0</v>
      </c>
      <c r="BM17" s="48">
        <f t="shared" si="18"/>
        <v>0</v>
      </c>
      <c r="BN17" s="47">
        <f t="shared" si="19"/>
        <v>0</v>
      </c>
      <c r="BO17" s="46">
        <f t="shared" si="20"/>
        <v>0</v>
      </c>
      <c r="BP17" s="37">
        <v>42.29</v>
      </c>
      <c r="BQ17" s="34"/>
      <c r="BR17" s="34"/>
      <c r="BS17" s="34"/>
      <c r="BT17" s="35">
        <v>12</v>
      </c>
      <c r="BU17" s="35">
        <v>1</v>
      </c>
      <c r="BV17" s="35">
        <v>0</v>
      </c>
      <c r="BW17" s="35">
        <v>0</v>
      </c>
      <c r="BX17" s="36">
        <v>0</v>
      </c>
      <c r="BY17" s="33">
        <f t="shared" si="21"/>
        <v>42.29</v>
      </c>
      <c r="BZ17" s="32">
        <f t="shared" si="22"/>
        <v>6</v>
      </c>
      <c r="CA17" s="38">
        <f t="shared" si="23"/>
        <v>3</v>
      </c>
      <c r="CB17" s="27">
        <f t="shared" si="24"/>
        <v>51.29</v>
      </c>
      <c r="CC17" s="1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2"/>
      <c r="IL17" s="53"/>
    </row>
    <row r="18" spans="1:246" ht="12.75">
      <c r="A18" s="39">
        <v>16</v>
      </c>
      <c r="B18" s="96" t="s">
        <v>170</v>
      </c>
      <c r="C18" s="29"/>
      <c r="D18" s="30"/>
      <c r="E18" s="97" t="s">
        <v>19</v>
      </c>
      <c r="F18" s="98" t="s">
        <v>25</v>
      </c>
      <c r="G18" s="28">
        <f t="shared" si="26"/>
      </c>
      <c r="H18" s="24" t="e">
        <f>IF(AND($H$2="Y",J18&gt;0,OR(AND(G18=1,#REF!=10),AND(G18=2,#REF!=20),AND(G18=3,#REF!=30),AND(G18=4,G88=40),AND(G18=5,G94=50),AND(G18=6,G101=60),AND(G18=7,G110=70),AND(G18=8,#REF!=80),AND(G18=9,G118=90),AND(G18=10,#REF!=100))),VLOOKUP(J18-1,SortLookup!$A$13:$B$16,2,FALSE),"")</f>
        <v>#REF!</v>
      </c>
      <c r="I18" s="40">
        <f>IF(ISNA(VLOOKUP(E18,SortLookup!$A$1:$B$5,2,FALSE))," ",VLOOKUP(E18,SortLookup!$A$1:$B$5,2,FALSE))</f>
        <v>2</v>
      </c>
      <c r="J18" s="25">
        <f>IF(ISNA(VLOOKUP(F18,SortLookup!$A$7:$B$11,2,FALSE))," ",VLOOKUP(F18,SortLookup!$A$7:$B$11,2,FALSE))</f>
        <v>4</v>
      </c>
      <c r="K18" s="79">
        <f t="shared" si="0"/>
        <v>212.32</v>
      </c>
      <c r="L18" s="80">
        <f t="shared" si="1"/>
        <v>182.82</v>
      </c>
      <c r="M18" s="47">
        <f t="shared" si="2"/>
        <v>9</v>
      </c>
      <c r="N18" s="48">
        <f t="shared" si="3"/>
        <v>20.5</v>
      </c>
      <c r="O18" s="81">
        <f t="shared" si="4"/>
        <v>41</v>
      </c>
      <c r="P18" s="37">
        <v>3.19</v>
      </c>
      <c r="Q18" s="34">
        <v>4.6</v>
      </c>
      <c r="R18" s="34">
        <v>4.56</v>
      </c>
      <c r="S18" s="34">
        <v>31.6</v>
      </c>
      <c r="T18" s="34"/>
      <c r="U18" s="34"/>
      <c r="V18" s="34"/>
      <c r="W18" s="35">
        <v>15</v>
      </c>
      <c r="X18" s="35">
        <v>0</v>
      </c>
      <c r="Y18" s="35">
        <v>0</v>
      </c>
      <c r="Z18" s="35">
        <v>0</v>
      </c>
      <c r="AA18" s="36">
        <v>0</v>
      </c>
      <c r="AB18" s="33">
        <f t="shared" si="5"/>
        <v>43.95</v>
      </c>
      <c r="AC18" s="32">
        <f t="shared" si="6"/>
        <v>7.5</v>
      </c>
      <c r="AD18" s="26">
        <f t="shared" si="7"/>
        <v>0</v>
      </c>
      <c r="AE18" s="64">
        <f t="shared" si="8"/>
        <v>51.45</v>
      </c>
      <c r="AF18" s="37">
        <v>80.2</v>
      </c>
      <c r="AG18" s="34"/>
      <c r="AH18" s="34"/>
      <c r="AI18" s="34"/>
      <c r="AJ18" s="35">
        <v>10</v>
      </c>
      <c r="AK18" s="35">
        <v>2</v>
      </c>
      <c r="AL18" s="35">
        <v>0</v>
      </c>
      <c r="AM18" s="35">
        <v>0</v>
      </c>
      <c r="AN18" s="36">
        <v>0</v>
      </c>
      <c r="AO18" s="33">
        <f t="shared" si="9"/>
        <v>80.2</v>
      </c>
      <c r="AP18" s="32">
        <f t="shared" si="10"/>
        <v>5</v>
      </c>
      <c r="AQ18" s="26">
        <f t="shared" si="11"/>
        <v>6</v>
      </c>
      <c r="AR18" s="64">
        <f t="shared" si="12"/>
        <v>91.2</v>
      </c>
      <c r="AS18" s="37">
        <v>32.96</v>
      </c>
      <c r="AT18" s="34"/>
      <c r="AU18" s="34"/>
      <c r="AV18" s="35">
        <v>8</v>
      </c>
      <c r="AW18" s="35">
        <v>0</v>
      </c>
      <c r="AX18" s="35">
        <v>0</v>
      </c>
      <c r="AY18" s="35">
        <v>0</v>
      </c>
      <c r="AZ18" s="36">
        <v>0</v>
      </c>
      <c r="BA18" s="33">
        <f t="shared" si="13"/>
        <v>32.96</v>
      </c>
      <c r="BB18" s="32">
        <f t="shared" si="14"/>
        <v>4</v>
      </c>
      <c r="BC18" s="26">
        <f t="shared" si="15"/>
        <v>0</v>
      </c>
      <c r="BD18" s="64">
        <f t="shared" si="16"/>
        <v>36.96</v>
      </c>
      <c r="BE18" s="33"/>
      <c r="BF18" s="61"/>
      <c r="BG18" s="35"/>
      <c r="BH18" s="35"/>
      <c r="BI18" s="35"/>
      <c r="BJ18" s="35"/>
      <c r="BK18" s="36"/>
      <c r="BL18" s="57">
        <f t="shared" si="17"/>
        <v>0</v>
      </c>
      <c r="BM18" s="48">
        <f t="shared" si="18"/>
        <v>0</v>
      </c>
      <c r="BN18" s="47">
        <f t="shared" si="19"/>
        <v>0</v>
      </c>
      <c r="BO18" s="46">
        <f t="shared" si="20"/>
        <v>0</v>
      </c>
      <c r="BP18" s="37">
        <v>25.71</v>
      </c>
      <c r="BQ18" s="34"/>
      <c r="BR18" s="34"/>
      <c r="BS18" s="34"/>
      <c r="BT18" s="35">
        <v>8</v>
      </c>
      <c r="BU18" s="35">
        <v>1</v>
      </c>
      <c r="BV18" s="35">
        <v>0</v>
      </c>
      <c r="BW18" s="35">
        <v>0</v>
      </c>
      <c r="BX18" s="36">
        <v>0</v>
      </c>
      <c r="BY18" s="33">
        <f t="shared" si="21"/>
        <v>25.71</v>
      </c>
      <c r="BZ18" s="32">
        <f t="shared" si="22"/>
        <v>4</v>
      </c>
      <c r="CA18" s="38">
        <f t="shared" si="23"/>
        <v>3</v>
      </c>
      <c r="CB18" s="27">
        <f t="shared" si="24"/>
        <v>32.71</v>
      </c>
      <c r="CC18" s="1"/>
      <c r="CD18" s="1"/>
      <c r="CE18" s="2"/>
      <c r="CF18" s="2"/>
      <c r="CG18" s="2"/>
      <c r="CH18" s="2"/>
      <c r="CI18" s="2"/>
      <c r="CJ18" s="7"/>
      <c r="CK18" s="14"/>
      <c r="CL18" s="6"/>
      <c r="CM18" s="15"/>
      <c r="CN18" s="16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2"/>
      <c r="IL18" s="53"/>
    </row>
    <row r="19" spans="1:246" ht="12.75">
      <c r="A19" s="39">
        <v>17</v>
      </c>
      <c r="B19" s="96" t="s">
        <v>167</v>
      </c>
      <c r="C19" s="29"/>
      <c r="D19" s="30"/>
      <c r="E19" s="97" t="s">
        <v>19</v>
      </c>
      <c r="F19" s="98" t="s">
        <v>97</v>
      </c>
      <c r="G19" s="28">
        <f t="shared" si="26"/>
      </c>
      <c r="H19" s="24" t="e">
        <f>IF(AND($H$2="Y",J19&gt;0,OR(AND(G19=1,#REF!=10),AND(G19=2,#REF!=20),AND(G19=3,#REF!=30),AND(G19=4,G89=40),AND(G19=5,G95=50),AND(G19=6,G102=60),AND(G19=7,G111=70),AND(G19=8,#REF!=80),AND(G19=9,G119=90),AND(G19=10,#REF!=100))),VLOOKUP(J19-1,SortLookup!$A$13:$B$16,2,FALSE),"")</f>
        <v>#REF!</v>
      </c>
      <c r="I19" s="40">
        <f>IF(ISNA(VLOOKUP(E19,SortLookup!$A$1:$B$5,2,FALSE))," ",VLOOKUP(E19,SortLookup!$A$1:$B$5,2,FALSE))</f>
        <v>2</v>
      </c>
      <c r="J19" s="25" t="str">
        <f>IF(ISNA(VLOOKUP(F19,SortLookup!$A$7:$B$11,2,FALSE))," ",VLOOKUP(F19,SortLookup!$A$7:$B$11,2,FALSE))</f>
        <v> </v>
      </c>
      <c r="K19" s="79">
        <f t="shared" si="0"/>
        <v>217</v>
      </c>
      <c r="L19" s="80">
        <f t="shared" si="1"/>
        <v>181</v>
      </c>
      <c r="M19" s="47">
        <f t="shared" si="2"/>
        <v>10</v>
      </c>
      <c r="N19" s="48">
        <f t="shared" si="3"/>
        <v>26</v>
      </c>
      <c r="O19" s="81">
        <f t="shared" si="4"/>
        <v>52</v>
      </c>
      <c r="P19" s="37">
        <v>4.28</v>
      </c>
      <c r="Q19" s="34">
        <v>4.04</v>
      </c>
      <c r="R19" s="34">
        <v>3.14</v>
      </c>
      <c r="S19" s="34">
        <v>30.77</v>
      </c>
      <c r="T19" s="34"/>
      <c r="U19" s="34"/>
      <c r="V19" s="34"/>
      <c r="W19" s="35">
        <v>42</v>
      </c>
      <c r="X19" s="35">
        <v>0</v>
      </c>
      <c r="Y19" s="35">
        <v>0</v>
      </c>
      <c r="Z19" s="35">
        <v>2</v>
      </c>
      <c r="AA19" s="36">
        <v>0</v>
      </c>
      <c r="AB19" s="33">
        <f t="shared" si="5"/>
        <v>42.23</v>
      </c>
      <c r="AC19" s="32">
        <f t="shared" si="6"/>
        <v>21</v>
      </c>
      <c r="AD19" s="26">
        <f t="shared" si="7"/>
        <v>10</v>
      </c>
      <c r="AE19" s="64">
        <f t="shared" si="8"/>
        <v>73.23</v>
      </c>
      <c r="AF19" s="37">
        <v>61.36</v>
      </c>
      <c r="AG19" s="34"/>
      <c r="AH19" s="34"/>
      <c r="AI19" s="34"/>
      <c r="AJ19" s="35">
        <v>0</v>
      </c>
      <c r="AK19" s="35">
        <v>0</v>
      </c>
      <c r="AL19" s="35">
        <v>0</v>
      </c>
      <c r="AM19" s="35">
        <v>0</v>
      </c>
      <c r="AN19" s="36">
        <v>0</v>
      </c>
      <c r="AO19" s="33">
        <f t="shared" si="9"/>
        <v>61.36</v>
      </c>
      <c r="AP19" s="32">
        <f t="shared" si="10"/>
        <v>0</v>
      </c>
      <c r="AQ19" s="26">
        <f t="shared" si="11"/>
        <v>0</v>
      </c>
      <c r="AR19" s="64">
        <f t="shared" si="12"/>
        <v>61.36</v>
      </c>
      <c r="AS19" s="37">
        <v>33.85</v>
      </c>
      <c r="AT19" s="34"/>
      <c r="AU19" s="34"/>
      <c r="AV19" s="35">
        <v>1</v>
      </c>
      <c r="AW19" s="35">
        <v>0</v>
      </c>
      <c r="AX19" s="35">
        <v>0</v>
      </c>
      <c r="AY19" s="35">
        <v>0</v>
      </c>
      <c r="AZ19" s="36">
        <v>0</v>
      </c>
      <c r="BA19" s="33">
        <f t="shared" si="13"/>
        <v>33.85</v>
      </c>
      <c r="BB19" s="32">
        <f t="shared" si="14"/>
        <v>0.5</v>
      </c>
      <c r="BC19" s="26">
        <f t="shared" si="15"/>
        <v>0</v>
      </c>
      <c r="BD19" s="64">
        <f t="shared" si="16"/>
        <v>34.35</v>
      </c>
      <c r="BE19" s="33"/>
      <c r="BF19" s="61"/>
      <c r="BG19" s="35"/>
      <c r="BH19" s="35"/>
      <c r="BI19" s="35"/>
      <c r="BJ19" s="35"/>
      <c r="BK19" s="36"/>
      <c r="BL19" s="57">
        <f t="shared" si="17"/>
        <v>0</v>
      </c>
      <c r="BM19" s="48">
        <f t="shared" si="18"/>
        <v>0</v>
      </c>
      <c r="BN19" s="47">
        <f t="shared" si="19"/>
        <v>0</v>
      </c>
      <c r="BO19" s="46">
        <f t="shared" si="20"/>
        <v>0</v>
      </c>
      <c r="BP19" s="37">
        <v>43.56</v>
      </c>
      <c r="BQ19" s="34"/>
      <c r="BR19" s="34"/>
      <c r="BS19" s="34"/>
      <c r="BT19" s="35">
        <v>9</v>
      </c>
      <c r="BU19" s="35">
        <v>0</v>
      </c>
      <c r="BV19" s="35">
        <v>0</v>
      </c>
      <c r="BW19" s="35">
        <v>0</v>
      </c>
      <c r="BX19" s="36">
        <v>0</v>
      </c>
      <c r="BY19" s="33">
        <f t="shared" si="21"/>
        <v>43.56</v>
      </c>
      <c r="BZ19" s="32">
        <f t="shared" si="22"/>
        <v>4.5</v>
      </c>
      <c r="CA19" s="38">
        <f t="shared" si="23"/>
        <v>0</v>
      </c>
      <c r="CB19" s="27">
        <f t="shared" si="24"/>
        <v>48.06</v>
      </c>
      <c r="CC19" s="1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2"/>
      <c r="IL19" s="53"/>
    </row>
    <row r="20" spans="1:246" ht="12.75">
      <c r="A20" s="39">
        <v>18</v>
      </c>
      <c r="B20" s="96" t="s">
        <v>175</v>
      </c>
      <c r="C20" s="29"/>
      <c r="D20" s="30"/>
      <c r="E20" s="97" t="s">
        <v>19</v>
      </c>
      <c r="F20" s="98" t="s">
        <v>97</v>
      </c>
      <c r="G20" s="28">
        <f t="shared" si="26"/>
      </c>
      <c r="H20" s="24" t="e">
        <f>IF(AND($H$2="Y",J20&gt;0,OR(AND(G20=1,#REF!=10),AND(G20=2,#REF!=20),AND(G20=3,#REF!=30),AND(G20=4,#REF!=40),AND(G20=5,G96=50),AND(G20=6,G103=60),AND(G20=7,G112=70),AND(G20=8,#REF!=80),AND(G20=9,G120=90),AND(G20=10,#REF!=100))),VLOOKUP(J20-1,SortLookup!$A$13:$B$16,2,FALSE),"")</f>
        <v>#REF!</v>
      </c>
      <c r="I20" s="40">
        <f>IF(ISNA(VLOOKUP(E20,SortLookup!$A$1:$B$5,2,FALSE))," ",VLOOKUP(E20,SortLookup!$A$1:$B$5,2,FALSE))</f>
        <v>2</v>
      </c>
      <c r="J20" s="25" t="str">
        <f>IF(ISNA(VLOOKUP(F20,SortLookup!$A$7:$B$11,2,FALSE))," ",VLOOKUP(F20,SortLookup!$A$7:$B$11,2,FALSE))</f>
        <v> </v>
      </c>
      <c r="K20" s="79">
        <f t="shared" si="0"/>
        <v>222.51</v>
      </c>
      <c r="L20" s="80">
        <f t="shared" si="1"/>
        <v>202.51</v>
      </c>
      <c r="M20" s="47">
        <f t="shared" si="2"/>
        <v>16</v>
      </c>
      <c r="N20" s="48">
        <f t="shared" si="3"/>
        <v>4</v>
      </c>
      <c r="O20" s="81">
        <f t="shared" si="4"/>
        <v>8</v>
      </c>
      <c r="P20" s="37">
        <v>2.49</v>
      </c>
      <c r="Q20" s="34">
        <v>4.14</v>
      </c>
      <c r="R20" s="34">
        <v>3.93</v>
      </c>
      <c r="S20" s="34">
        <v>27.59</v>
      </c>
      <c r="T20" s="34"/>
      <c r="U20" s="34"/>
      <c r="V20" s="34"/>
      <c r="W20" s="35">
        <v>5</v>
      </c>
      <c r="X20" s="35">
        <v>0</v>
      </c>
      <c r="Y20" s="35">
        <v>0</v>
      </c>
      <c r="Z20" s="35">
        <v>2</v>
      </c>
      <c r="AA20" s="36">
        <v>0</v>
      </c>
      <c r="AB20" s="33">
        <f t="shared" si="5"/>
        <v>38.15</v>
      </c>
      <c r="AC20" s="32">
        <f t="shared" si="6"/>
        <v>2.5</v>
      </c>
      <c r="AD20" s="26">
        <f t="shared" si="7"/>
        <v>10</v>
      </c>
      <c r="AE20" s="64">
        <f t="shared" si="8"/>
        <v>50.65</v>
      </c>
      <c r="AF20" s="37">
        <v>70.44</v>
      </c>
      <c r="AG20" s="34"/>
      <c r="AH20" s="34"/>
      <c r="AI20" s="34"/>
      <c r="AJ20" s="35">
        <v>0</v>
      </c>
      <c r="AK20" s="35">
        <v>0</v>
      </c>
      <c r="AL20" s="35">
        <v>0</v>
      </c>
      <c r="AM20" s="35">
        <v>0</v>
      </c>
      <c r="AN20" s="36">
        <v>0</v>
      </c>
      <c r="AO20" s="33">
        <f t="shared" si="9"/>
        <v>70.44</v>
      </c>
      <c r="AP20" s="32">
        <f t="shared" si="10"/>
        <v>0</v>
      </c>
      <c r="AQ20" s="26">
        <f t="shared" si="11"/>
        <v>0</v>
      </c>
      <c r="AR20" s="64">
        <f t="shared" si="12"/>
        <v>70.44</v>
      </c>
      <c r="AS20" s="37">
        <v>47.93</v>
      </c>
      <c r="AT20" s="34"/>
      <c r="AU20" s="34"/>
      <c r="AV20" s="35">
        <v>1</v>
      </c>
      <c r="AW20" s="35">
        <v>0</v>
      </c>
      <c r="AX20" s="35">
        <v>0</v>
      </c>
      <c r="AY20" s="35">
        <v>0</v>
      </c>
      <c r="AZ20" s="36">
        <v>0</v>
      </c>
      <c r="BA20" s="33">
        <f t="shared" si="13"/>
        <v>47.93</v>
      </c>
      <c r="BB20" s="32">
        <f t="shared" si="14"/>
        <v>0.5</v>
      </c>
      <c r="BC20" s="26">
        <f t="shared" si="15"/>
        <v>0</v>
      </c>
      <c r="BD20" s="64">
        <f t="shared" si="16"/>
        <v>48.43</v>
      </c>
      <c r="BE20" s="33"/>
      <c r="BF20" s="61"/>
      <c r="BG20" s="35"/>
      <c r="BH20" s="35"/>
      <c r="BI20" s="35"/>
      <c r="BJ20" s="35"/>
      <c r="BK20" s="36"/>
      <c r="BL20" s="57">
        <f t="shared" si="17"/>
        <v>0</v>
      </c>
      <c r="BM20" s="48">
        <f t="shared" si="18"/>
        <v>0</v>
      </c>
      <c r="BN20" s="47">
        <f t="shared" si="19"/>
        <v>0</v>
      </c>
      <c r="BO20" s="46">
        <f t="shared" si="20"/>
        <v>0</v>
      </c>
      <c r="BP20" s="37">
        <v>45.99</v>
      </c>
      <c r="BQ20" s="34"/>
      <c r="BR20" s="34"/>
      <c r="BS20" s="34"/>
      <c r="BT20" s="35">
        <v>2</v>
      </c>
      <c r="BU20" s="35">
        <v>2</v>
      </c>
      <c r="BV20" s="35">
        <v>0</v>
      </c>
      <c r="BW20" s="35">
        <v>0</v>
      </c>
      <c r="BX20" s="36">
        <v>0</v>
      </c>
      <c r="BY20" s="33">
        <f t="shared" si="21"/>
        <v>45.99</v>
      </c>
      <c r="BZ20" s="32">
        <f t="shared" si="22"/>
        <v>1</v>
      </c>
      <c r="CA20" s="38">
        <f t="shared" si="23"/>
        <v>6</v>
      </c>
      <c r="CB20" s="27">
        <f t="shared" si="24"/>
        <v>52.99</v>
      </c>
      <c r="CC20" s="1"/>
      <c r="CD20" s="1"/>
      <c r="CE20" s="2"/>
      <c r="CF20" s="2"/>
      <c r="CG20" s="2"/>
      <c r="CH20" s="2"/>
      <c r="CI20" s="2"/>
      <c r="CJ20" s="7"/>
      <c r="CK20" s="14"/>
      <c r="CL20" s="6"/>
      <c r="CM20" s="15"/>
      <c r="CN20" s="16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2"/>
      <c r="IL20" s="53"/>
    </row>
    <row r="21" spans="1:246" ht="12.75">
      <c r="A21" s="39">
        <v>19</v>
      </c>
      <c r="B21" s="96" t="s">
        <v>164</v>
      </c>
      <c r="C21" s="29"/>
      <c r="D21" s="30"/>
      <c r="E21" s="97" t="s">
        <v>19</v>
      </c>
      <c r="F21" s="98" t="s">
        <v>97</v>
      </c>
      <c r="G21" s="28">
        <f t="shared" si="26"/>
      </c>
      <c r="H21" s="24" t="e">
        <f>IF(AND($H$2="Y",J21&gt;0,OR(AND(G21=1,#REF!=10),AND(G21=2,#REF!=20),AND(G21=3,#REF!=30),AND(G21=4,G92=40),AND(G21=5,G98=50),AND(G21=6,G105=60),AND(G21=7,G114=70),AND(G21=8,#REF!=80),AND(G21=9,G122=90),AND(G21=10,#REF!=100))),VLOOKUP(J21-1,SortLookup!$A$13:$B$16,2,FALSE),"")</f>
        <v>#REF!</v>
      </c>
      <c r="I21" s="40">
        <f>IF(ISNA(VLOOKUP(E21,SortLookup!$A$1:$B$5,2,FALSE))," ",VLOOKUP(E21,SortLookup!$A$1:$B$5,2,FALSE))</f>
        <v>2</v>
      </c>
      <c r="J21" s="25" t="str">
        <f>IF(ISNA(VLOOKUP(F21,SortLookup!$A$7:$B$11,2,FALSE))," ",VLOOKUP(F21,SortLookup!$A$7:$B$11,2,FALSE))</f>
        <v> </v>
      </c>
      <c r="K21" s="79">
        <f t="shared" si="0"/>
        <v>329.44</v>
      </c>
      <c r="L21" s="80">
        <f t="shared" si="1"/>
        <v>297.94</v>
      </c>
      <c r="M21" s="47">
        <f t="shared" si="2"/>
        <v>16</v>
      </c>
      <c r="N21" s="48">
        <f t="shared" si="3"/>
        <v>15.5</v>
      </c>
      <c r="O21" s="81">
        <f t="shared" si="4"/>
        <v>31</v>
      </c>
      <c r="P21" s="37">
        <v>22.14</v>
      </c>
      <c r="Q21" s="34">
        <v>11.75</v>
      </c>
      <c r="R21" s="34">
        <v>11.58</v>
      </c>
      <c r="S21" s="34">
        <v>49.27</v>
      </c>
      <c r="T21" s="34"/>
      <c r="U21" s="34"/>
      <c r="V21" s="34"/>
      <c r="W21" s="35">
        <v>8</v>
      </c>
      <c r="X21" s="35">
        <v>0</v>
      </c>
      <c r="Y21" s="35">
        <v>0</v>
      </c>
      <c r="Z21" s="35">
        <v>0</v>
      </c>
      <c r="AA21" s="36">
        <v>0</v>
      </c>
      <c r="AB21" s="33">
        <f t="shared" si="5"/>
        <v>94.74</v>
      </c>
      <c r="AC21" s="32">
        <f t="shared" si="6"/>
        <v>4</v>
      </c>
      <c r="AD21" s="26">
        <f t="shared" si="7"/>
        <v>0</v>
      </c>
      <c r="AE21" s="64">
        <f t="shared" si="8"/>
        <v>98.74</v>
      </c>
      <c r="AF21" s="37">
        <v>85.63</v>
      </c>
      <c r="AG21" s="34"/>
      <c r="AH21" s="34"/>
      <c r="AI21" s="34"/>
      <c r="AJ21" s="35">
        <v>5</v>
      </c>
      <c r="AK21" s="35">
        <v>0</v>
      </c>
      <c r="AL21" s="35">
        <v>1</v>
      </c>
      <c r="AM21" s="35">
        <v>0</v>
      </c>
      <c r="AN21" s="36">
        <v>0</v>
      </c>
      <c r="AO21" s="33">
        <f t="shared" si="9"/>
        <v>85.63</v>
      </c>
      <c r="AP21" s="32">
        <f t="shared" si="10"/>
        <v>2.5</v>
      </c>
      <c r="AQ21" s="26">
        <f t="shared" si="11"/>
        <v>5</v>
      </c>
      <c r="AR21" s="64">
        <f t="shared" si="12"/>
        <v>93.13</v>
      </c>
      <c r="AS21" s="37">
        <v>44.71</v>
      </c>
      <c r="AT21" s="34"/>
      <c r="AU21" s="34"/>
      <c r="AV21" s="35">
        <v>16</v>
      </c>
      <c r="AW21" s="35">
        <v>1</v>
      </c>
      <c r="AX21" s="35">
        <v>1</v>
      </c>
      <c r="AY21" s="35">
        <v>0</v>
      </c>
      <c r="AZ21" s="36">
        <v>0</v>
      </c>
      <c r="BA21" s="33">
        <f t="shared" si="13"/>
        <v>44.71</v>
      </c>
      <c r="BB21" s="32">
        <f t="shared" si="14"/>
        <v>8</v>
      </c>
      <c r="BC21" s="26">
        <f t="shared" si="15"/>
        <v>8</v>
      </c>
      <c r="BD21" s="64">
        <f t="shared" si="16"/>
        <v>60.71</v>
      </c>
      <c r="BE21" s="33"/>
      <c r="BF21" s="61"/>
      <c r="BG21" s="35"/>
      <c r="BH21" s="35"/>
      <c r="BI21" s="35"/>
      <c r="BJ21" s="35"/>
      <c r="BK21" s="36"/>
      <c r="BL21" s="57">
        <f t="shared" si="17"/>
        <v>0</v>
      </c>
      <c r="BM21" s="48">
        <f t="shared" si="18"/>
        <v>0</v>
      </c>
      <c r="BN21" s="47">
        <f t="shared" si="19"/>
        <v>0</v>
      </c>
      <c r="BO21" s="46">
        <f t="shared" si="20"/>
        <v>0</v>
      </c>
      <c r="BP21" s="37">
        <v>72.86</v>
      </c>
      <c r="BQ21" s="34"/>
      <c r="BR21" s="34"/>
      <c r="BS21" s="34"/>
      <c r="BT21" s="35">
        <v>2</v>
      </c>
      <c r="BU21" s="35">
        <v>1</v>
      </c>
      <c r="BV21" s="35">
        <v>0</v>
      </c>
      <c r="BW21" s="35">
        <v>0</v>
      </c>
      <c r="BX21" s="36">
        <v>0</v>
      </c>
      <c r="BY21" s="33">
        <f t="shared" si="21"/>
        <v>72.86</v>
      </c>
      <c r="BZ21" s="32">
        <f t="shared" si="22"/>
        <v>1</v>
      </c>
      <c r="CA21" s="38">
        <f t="shared" si="23"/>
        <v>3</v>
      </c>
      <c r="CB21" s="27">
        <f t="shared" si="24"/>
        <v>76.86</v>
      </c>
      <c r="CC21" s="1"/>
      <c r="CD21" s="1"/>
      <c r="CE21" s="2"/>
      <c r="CF21" s="2"/>
      <c r="CG21" s="2"/>
      <c r="CH21" s="2"/>
      <c r="CI21" s="2"/>
      <c r="CJ21" s="7"/>
      <c r="CK21" s="14"/>
      <c r="CL21" s="6"/>
      <c r="CM21" s="15"/>
      <c r="CN21" s="16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2"/>
      <c r="IL21" s="53"/>
    </row>
    <row r="22" spans="1:246" ht="12.75">
      <c r="A22" s="39">
        <v>20</v>
      </c>
      <c r="B22" s="96" t="s">
        <v>153</v>
      </c>
      <c r="C22" s="29"/>
      <c r="D22" s="97" t="s">
        <v>154</v>
      </c>
      <c r="E22" s="97" t="s">
        <v>19</v>
      </c>
      <c r="F22" s="98" t="s">
        <v>23</v>
      </c>
      <c r="G22" s="28">
        <f t="shared" si="26"/>
      </c>
      <c r="H22" s="24" t="e">
        <f>IF(AND($H$2="Y",J22&gt;0,OR(AND(G22=1,#REF!=10),AND(G22=2,#REF!=20),AND(G22=3,#REF!=30),AND(G22=4,G93=40),AND(G22=5,G99=50),AND(G22=6,G106=60),AND(G22=7,G115=70),AND(G22=8,#REF!=80),AND(G22=9,G123=90),AND(G22=10,#REF!=100))),VLOOKUP(J22-1,SortLookup!$A$13:$B$16,2,FALSE),"")</f>
        <v>#REF!</v>
      </c>
      <c r="I22" s="40">
        <f>IF(ISNA(VLOOKUP(E22,SortLookup!$A$1:$B$5,2,FALSE))," ",VLOOKUP(E22,SortLookup!$A$1:$B$5,2,FALSE))</f>
        <v>2</v>
      </c>
      <c r="J22" s="25">
        <f>IF(ISNA(VLOOKUP(F22,SortLookup!$A$7:$B$11,2,FALSE))," ",VLOOKUP(F22,SortLookup!$A$7:$B$11,2,FALSE))</f>
        <v>2</v>
      </c>
      <c r="K22" s="103" t="s">
        <v>118</v>
      </c>
      <c r="L22" s="80"/>
      <c r="M22" s="47"/>
      <c r="N22" s="48"/>
      <c r="O22" s="81"/>
      <c r="P22" s="37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/>
      <c r="AB22" s="33"/>
      <c r="AC22" s="32"/>
      <c r="AD22" s="26"/>
      <c r="AE22" s="104" t="s">
        <v>118</v>
      </c>
      <c r="AF22" s="37">
        <v>46.82</v>
      </c>
      <c r="AG22" s="34"/>
      <c r="AH22" s="34"/>
      <c r="AI22" s="34"/>
      <c r="AJ22" s="35">
        <v>5</v>
      </c>
      <c r="AK22" s="35">
        <v>0</v>
      </c>
      <c r="AL22" s="35">
        <v>1</v>
      </c>
      <c r="AM22" s="35">
        <v>0</v>
      </c>
      <c r="AN22" s="36">
        <v>0</v>
      </c>
      <c r="AO22" s="33">
        <f t="shared" si="9"/>
        <v>46.82</v>
      </c>
      <c r="AP22" s="32">
        <f t="shared" si="10"/>
        <v>2.5</v>
      </c>
      <c r="AQ22" s="26">
        <f t="shared" si="11"/>
        <v>5</v>
      </c>
      <c r="AR22" s="64">
        <f t="shared" si="12"/>
        <v>54.32</v>
      </c>
      <c r="AS22" s="37"/>
      <c r="AT22" s="34"/>
      <c r="AU22" s="34"/>
      <c r="AV22" s="35"/>
      <c r="AW22" s="35"/>
      <c r="AX22" s="35"/>
      <c r="AY22" s="35"/>
      <c r="AZ22" s="36"/>
      <c r="BA22" s="33"/>
      <c r="BB22" s="32"/>
      <c r="BC22" s="26"/>
      <c r="BD22" s="64"/>
      <c r="BE22" s="33"/>
      <c r="BF22" s="61"/>
      <c r="BG22" s="35"/>
      <c r="BH22" s="35"/>
      <c r="BI22" s="35"/>
      <c r="BJ22" s="35"/>
      <c r="BK22" s="36"/>
      <c r="BL22" s="57"/>
      <c r="BM22" s="48"/>
      <c r="BN22" s="47"/>
      <c r="BO22" s="46"/>
      <c r="BP22" s="37"/>
      <c r="BQ22" s="34"/>
      <c r="BR22" s="34"/>
      <c r="BS22" s="34"/>
      <c r="BT22" s="35"/>
      <c r="BU22" s="35"/>
      <c r="BV22" s="35"/>
      <c r="BW22" s="35"/>
      <c r="BX22" s="36"/>
      <c r="BY22" s="33"/>
      <c r="BZ22" s="32"/>
      <c r="CA22" s="38"/>
      <c r="CB22" s="27"/>
      <c r="CC22" s="1"/>
      <c r="CD22" s="1"/>
      <c r="CE22" s="2"/>
      <c r="CF22" s="2"/>
      <c r="CG22" s="2"/>
      <c r="CH22" s="2"/>
      <c r="CI22" s="2"/>
      <c r="CJ22" s="7"/>
      <c r="CK22" s="14"/>
      <c r="CL22" s="6"/>
      <c r="CM22" s="15"/>
      <c r="CN22" s="16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2"/>
      <c r="IL22" s="53"/>
    </row>
    <row r="23" spans="1:246" ht="12.75">
      <c r="A23" s="39">
        <v>21</v>
      </c>
      <c r="B23" s="96" t="s">
        <v>158</v>
      </c>
      <c r="C23" s="29"/>
      <c r="D23" s="30"/>
      <c r="E23" s="97" t="s">
        <v>19</v>
      </c>
      <c r="F23" s="98" t="s">
        <v>97</v>
      </c>
      <c r="G23" s="28">
        <f t="shared" si="26"/>
      </c>
      <c r="H23" s="24" t="e">
        <f>IF(AND($H$2="Y",J23&gt;0,OR(AND(G23=1,#REF!=10),AND(G23=2,#REF!=20),AND(G23=3,#REF!=30),AND(G23=4,G94=40),AND(G23=5,G100=50),AND(G23=6,G107=60),AND(G23=7,G116=70),AND(G23=8,#REF!=80),AND(G23=9,G124=90),AND(G23=10,#REF!=100))),VLOOKUP(J23-1,SortLookup!$A$13:$B$16,2,FALSE),"")</f>
        <v>#REF!</v>
      </c>
      <c r="I23" s="40">
        <f>IF(ISNA(VLOOKUP(E23,SortLookup!$A$1:$B$5,2,FALSE))," ",VLOOKUP(E23,SortLookup!$A$1:$B$5,2,FALSE))</f>
        <v>2</v>
      </c>
      <c r="J23" s="25" t="str">
        <f>IF(ISNA(VLOOKUP(F23,SortLookup!$A$7:$B$11,2,FALSE))," ",VLOOKUP(F23,SortLookup!$A$7:$B$11,2,FALSE))</f>
        <v> </v>
      </c>
      <c r="K23" s="103" t="s">
        <v>118</v>
      </c>
      <c r="L23" s="80"/>
      <c r="M23" s="47"/>
      <c r="N23" s="48"/>
      <c r="O23" s="81"/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/>
      <c r="AC23" s="32"/>
      <c r="AD23" s="26"/>
      <c r="AE23" s="104" t="s">
        <v>118</v>
      </c>
      <c r="AF23" s="37">
        <v>25.78</v>
      </c>
      <c r="AG23" s="34"/>
      <c r="AH23" s="34"/>
      <c r="AI23" s="34"/>
      <c r="AJ23" s="35">
        <v>0</v>
      </c>
      <c r="AK23" s="35">
        <v>0</v>
      </c>
      <c r="AL23" s="35">
        <v>0</v>
      </c>
      <c r="AM23" s="35">
        <v>0</v>
      </c>
      <c r="AN23" s="36">
        <v>0</v>
      </c>
      <c r="AO23" s="33">
        <f t="shared" si="9"/>
        <v>25.78</v>
      </c>
      <c r="AP23" s="32">
        <f t="shared" si="10"/>
        <v>0</v>
      </c>
      <c r="AQ23" s="26">
        <f t="shared" si="11"/>
        <v>0</v>
      </c>
      <c r="AR23" s="64">
        <f t="shared" si="12"/>
        <v>25.78</v>
      </c>
      <c r="AS23" s="37">
        <v>29.27</v>
      </c>
      <c r="AT23" s="34"/>
      <c r="AU23" s="34"/>
      <c r="AV23" s="35">
        <v>1</v>
      </c>
      <c r="AW23" s="35">
        <v>0</v>
      </c>
      <c r="AX23" s="35">
        <v>0</v>
      </c>
      <c r="AY23" s="35">
        <v>0</v>
      </c>
      <c r="AZ23" s="36">
        <v>0</v>
      </c>
      <c r="BA23" s="33">
        <f>AS23+AT23+AU23</f>
        <v>29.27</v>
      </c>
      <c r="BB23" s="32">
        <f>AV23/2</f>
        <v>0.5</v>
      </c>
      <c r="BC23" s="26">
        <f>(AW23*3)+(AX23*5)+(AY23*5)+(AZ23*20)</f>
        <v>0</v>
      </c>
      <c r="BD23" s="64">
        <f>BA23+BB23+BC23</f>
        <v>29.77</v>
      </c>
      <c r="BE23" s="33"/>
      <c r="BF23" s="61"/>
      <c r="BG23" s="35"/>
      <c r="BH23" s="35"/>
      <c r="BI23" s="35"/>
      <c r="BJ23" s="35"/>
      <c r="BK23" s="36"/>
      <c r="BL23" s="57">
        <f>BE23+BF23</f>
        <v>0</v>
      </c>
      <c r="BM23" s="48">
        <f>BG23/2</f>
        <v>0</v>
      </c>
      <c r="BN23" s="47">
        <f>(BH23*3)+(BI23*5)+(BJ23*5)+(BK23*20)</f>
        <v>0</v>
      </c>
      <c r="BO23" s="46">
        <f>BL23+BM23+BN23</f>
        <v>0</v>
      </c>
      <c r="BP23" s="37">
        <v>22.09</v>
      </c>
      <c r="BQ23" s="34"/>
      <c r="BR23" s="34"/>
      <c r="BS23" s="34"/>
      <c r="BT23" s="35">
        <v>14</v>
      </c>
      <c r="BU23" s="35">
        <v>1</v>
      </c>
      <c r="BV23" s="35">
        <v>1</v>
      </c>
      <c r="BW23" s="35">
        <v>0</v>
      </c>
      <c r="BX23" s="36">
        <v>0</v>
      </c>
      <c r="BY23" s="33">
        <f>BP23+BQ23+BR23+BS23</f>
        <v>22.09</v>
      </c>
      <c r="BZ23" s="32">
        <f>BT23/2</f>
        <v>7</v>
      </c>
      <c r="CA23" s="38">
        <f>(BU23*3)+(BV23*5)+(BW23*5)+(BX23*20)</f>
        <v>8</v>
      </c>
      <c r="CB23" s="27">
        <f>BY23+BZ23+CA23</f>
        <v>37.09</v>
      </c>
      <c r="CC23" s="1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2"/>
      <c r="IL23" s="53"/>
    </row>
    <row r="24" spans="1:246" ht="12.75">
      <c r="A24" s="39">
        <v>22</v>
      </c>
      <c r="B24" s="96" t="s">
        <v>102</v>
      </c>
      <c r="C24" s="29"/>
      <c r="D24" s="30"/>
      <c r="E24" s="97" t="s">
        <v>19</v>
      </c>
      <c r="F24" s="98" t="s">
        <v>97</v>
      </c>
      <c r="G24" s="28">
        <f t="shared" si="26"/>
      </c>
      <c r="H24" s="24" t="e">
        <f>IF(AND($H$2="Y",J24&gt;0,OR(AND(G24=1,#REF!=10),AND(G24=2,#REF!=20),AND(G24=3,#REF!=30),AND(G24=4,G99=40),AND(G24=5,G105=50),AND(G24=6,G112=60),AND(G24=7,G121=70),AND(G24=8,#REF!=80),AND(G24=9,G129=90),AND(G24=10,#REF!=100))),VLOOKUP(J24-1,SortLookup!$A$13:$B$16,2,FALSE),"")</f>
        <v>#REF!</v>
      </c>
      <c r="I24" s="40">
        <f>IF(ISNA(VLOOKUP(E24,SortLookup!$A$1:$B$5,2,FALSE))," ",VLOOKUP(E24,SortLookup!$A$1:$B$5,2,FALSE))</f>
        <v>2</v>
      </c>
      <c r="J24" s="25" t="str">
        <f>IF(ISNA(VLOOKUP(F24,SortLookup!$A$7:$B$11,2,FALSE))," ",VLOOKUP(F24,SortLookup!$A$7:$B$11,2,FALSE))</f>
        <v> </v>
      </c>
      <c r="K24" s="103" t="s">
        <v>118</v>
      </c>
      <c r="L24" s="80"/>
      <c r="M24" s="47"/>
      <c r="N24" s="48"/>
      <c r="O24" s="81"/>
      <c r="P24" s="37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  <c r="AB24" s="33"/>
      <c r="AC24" s="32"/>
      <c r="AD24" s="26"/>
      <c r="AE24" s="104" t="s">
        <v>118</v>
      </c>
      <c r="AF24" s="37">
        <v>46.61</v>
      </c>
      <c r="AG24" s="34"/>
      <c r="AH24" s="34"/>
      <c r="AI24" s="34"/>
      <c r="AJ24" s="35">
        <v>0</v>
      </c>
      <c r="AK24" s="35">
        <v>0</v>
      </c>
      <c r="AL24" s="35">
        <v>0</v>
      </c>
      <c r="AM24" s="35">
        <v>0</v>
      </c>
      <c r="AN24" s="36">
        <v>0</v>
      </c>
      <c r="AO24" s="33">
        <f t="shared" si="9"/>
        <v>46.61</v>
      </c>
      <c r="AP24" s="32">
        <f t="shared" si="10"/>
        <v>0</v>
      </c>
      <c r="AQ24" s="26">
        <f t="shared" si="11"/>
        <v>0</v>
      </c>
      <c r="AR24" s="64">
        <f t="shared" si="12"/>
        <v>46.61</v>
      </c>
      <c r="AS24" s="37">
        <v>31.66</v>
      </c>
      <c r="AT24" s="34"/>
      <c r="AU24" s="34"/>
      <c r="AV24" s="35">
        <v>0</v>
      </c>
      <c r="AW24" s="35">
        <v>0</v>
      </c>
      <c r="AX24" s="35">
        <v>0</v>
      </c>
      <c r="AY24" s="35">
        <v>0</v>
      </c>
      <c r="AZ24" s="36">
        <v>0</v>
      </c>
      <c r="BA24" s="33">
        <f>AS24+AT24+AU24</f>
        <v>31.66</v>
      </c>
      <c r="BB24" s="32">
        <f>AV24/2</f>
        <v>0</v>
      </c>
      <c r="BC24" s="26">
        <f>(AW24*3)+(AX24*5)+(AY24*5)+(AZ24*20)</f>
        <v>0</v>
      </c>
      <c r="BD24" s="64">
        <f>BA24+BB24+BC24</f>
        <v>31.66</v>
      </c>
      <c r="BE24" s="33"/>
      <c r="BF24" s="61"/>
      <c r="BG24" s="35"/>
      <c r="BH24" s="35"/>
      <c r="BI24" s="35"/>
      <c r="BJ24" s="35"/>
      <c r="BK24" s="36"/>
      <c r="BL24" s="57">
        <f>BE24+BF24</f>
        <v>0</v>
      </c>
      <c r="BM24" s="48">
        <f>BG24/2</f>
        <v>0</v>
      </c>
      <c r="BN24" s="47">
        <f>(BH24*3)+(BI24*5)+(BJ24*5)+(BK24*20)</f>
        <v>0</v>
      </c>
      <c r="BO24" s="46">
        <f>BL24+BM24+BN24</f>
        <v>0</v>
      </c>
      <c r="BP24" s="37">
        <v>20.48</v>
      </c>
      <c r="BQ24" s="34"/>
      <c r="BR24" s="34"/>
      <c r="BS24" s="34"/>
      <c r="BT24" s="35">
        <v>3</v>
      </c>
      <c r="BU24" s="35">
        <v>0</v>
      </c>
      <c r="BV24" s="35">
        <v>1</v>
      </c>
      <c r="BW24" s="35">
        <v>0</v>
      </c>
      <c r="BX24" s="36">
        <v>0</v>
      </c>
      <c r="BY24" s="33">
        <f>BP24+BQ24+BR24+BS24</f>
        <v>20.48</v>
      </c>
      <c r="BZ24" s="32">
        <f>BT24/2</f>
        <v>1.5</v>
      </c>
      <c r="CA24" s="38">
        <f>(BU24*3)+(BV24*5)+(BW24*5)+(BX24*20)</f>
        <v>5</v>
      </c>
      <c r="CB24" s="27">
        <f>BY24+BZ24+CA24</f>
        <v>26.98</v>
      </c>
      <c r="CC24" s="1"/>
      <c r="CD24" s="1"/>
      <c r="CE24" s="2"/>
      <c r="CF24" s="2"/>
      <c r="CG24" s="2"/>
      <c r="CH24" s="2"/>
      <c r="CI24" s="2"/>
      <c r="CJ24" s="7"/>
      <c r="CK24" s="14"/>
      <c r="CL24" s="6"/>
      <c r="CM24" s="15"/>
      <c r="CN24" s="16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2"/>
      <c r="IL24" s="53"/>
    </row>
    <row r="25" spans="1:246" ht="3" customHeight="1">
      <c r="A25" s="115"/>
      <c r="B25" s="116"/>
      <c r="C25" s="117"/>
      <c r="D25" s="118"/>
      <c r="E25" s="119"/>
      <c r="F25" s="120"/>
      <c r="G25" s="121"/>
      <c r="H25" s="122"/>
      <c r="I25" s="123"/>
      <c r="J25" s="124"/>
      <c r="K25" s="143"/>
      <c r="L25" s="126"/>
      <c r="M25" s="127"/>
      <c r="N25" s="128"/>
      <c r="O25" s="129"/>
      <c r="P25" s="130"/>
      <c r="Q25" s="131"/>
      <c r="R25" s="131"/>
      <c r="S25" s="131"/>
      <c r="T25" s="131"/>
      <c r="U25" s="131"/>
      <c r="V25" s="131"/>
      <c r="W25" s="132"/>
      <c r="X25" s="132"/>
      <c r="Y25" s="132"/>
      <c r="Z25" s="132"/>
      <c r="AA25" s="133"/>
      <c r="AB25" s="134"/>
      <c r="AC25" s="135"/>
      <c r="AD25" s="136"/>
      <c r="AE25" s="144"/>
      <c r="AF25" s="130"/>
      <c r="AG25" s="131"/>
      <c r="AH25" s="131"/>
      <c r="AI25" s="131"/>
      <c r="AJ25" s="132"/>
      <c r="AK25" s="132"/>
      <c r="AL25" s="132"/>
      <c r="AM25" s="132"/>
      <c r="AN25" s="133"/>
      <c r="AO25" s="134"/>
      <c r="AP25" s="135"/>
      <c r="AQ25" s="136"/>
      <c r="AR25" s="137"/>
      <c r="AS25" s="130"/>
      <c r="AT25" s="131"/>
      <c r="AU25" s="131"/>
      <c r="AV25" s="132"/>
      <c r="AW25" s="132"/>
      <c r="AX25" s="132"/>
      <c r="AY25" s="132"/>
      <c r="AZ25" s="133"/>
      <c r="BA25" s="134"/>
      <c r="BB25" s="135"/>
      <c r="BC25" s="136"/>
      <c r="BD25" s="137"/>
      <c r="BE25" s="134"/>
      <c r="BF25" s="138"/>
      <c r="BG25" s="132"/>
      <c r="BH25" s="132"/>
      <c r="BI25" s="132"/>
      <c r="BJ25" s="132"/>
      <c r="BK25" s="133"/>
      <c r="BL25" s="139"/>
      <c r="BM25" s="128"/>
      <c r="BN25" s="127"/>
      <c r="BO25" s="140"/>
      <c r="BP25" s="130"/>
      <c r="BQ25" s="131"/>
      <c r="BR25" s="131"/>
      <c r="BS25" s="131"/>
      <c r="BT25" s="132"/>
      <c r="BU25" s="132"/>
      <c r="BV25" s="132"/>
      <c r="BW25" s="132"/>
      <c r="BX25" s="133"/>
      <c r="BY25" s="134"/>
      <c r="BZ25" s="135"/>
      <c r="CA25" s="141"/>
      <c r="CB25" s="142"/>
      <c r="CC25" s="1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2"/>
      <c r="IL25" s="53"/>
    </row>
    <row r="26" spans="1:246" ht="12.75">
      <c r="A26" s="31">
        <v>1</v>
      </c>
      <c r="B26" s="29" t="s">
        <v>128</v>
      </c>
      <c r="C26" s="29"/>
      <c r="D26" s="30"/>
      <c r="E26" s="30" t="s">
        <v>18</v>
      </c>
      <c r="F26" s="63" t="s">
        <v>97</v>
      </c>
      <c r="G26" s="28">
        <f>IF(AND(OR($G$2="Y",$H$2="Y"),I26&lt;5,J26&lt;5),IF(AND(I26=I24,J26=J24),G24+1,1),"")</f>
      </c>
      <c r="H26" s="24" t="e">
        <f>IF(AND($H$2="Y",J26&gt;0,OR(AND(G26=1,#REF!=10),AND(G26=2,#REF!=20),AND(G26=3,#REF!=30),AND(G26=4,G95=40),AND(G26=5,G101=50),AND(G26=6,G108=60),AND(G26=7,G117=70),AND(G26=8,#REF!=80),AND(G26=9,G125=90),AND(G26=10,#REF!=100))),VLOOKUP(J26-1,SortLookup!$A$13:$B$16,2,FALSE),"")</f>
        <v>#REF!</v>
      </c>
      <c r="I26" s="40">
        <f>IF(ISNA(VLOOKUP(E26,SortLookup!$A$1:$B$5,2,FALSE))," ",VLOOKUP(E26,SortLookup!$A$1:$B$5,2,FALSE))</f>
        <v>1</v>
      </c>
      <c r="J26" s="25" t="str">
        <f>IF(ISNA(VLOOKUP(F26,SortLookup!$A$7:$B$11,2,FALSE))," ",VLOOKUP(F26,SortLookup!$A$7:$B$11,2,FALSE))</f>
        <v> </v>
      </c>
      <c r="K26" s="79">
        <f aca="true" t="shared" si="27" ref="K26:K37">L26+M26+N26</f>
        <v>85.66</v>
      </c>
      <c r="L26" s="80">
        <f aca="true" t="shared" si="28" ref="L26:L37">AB26+AO26+BA26+BL26+BY26+CJ26+CU26+DF26+DQ26+EB26+EM26+EX26+FI26+FT26+GE26+GP26+HA26+HL26+HW26+IH26</f>
        <v>72.16</v>
      </c>
      <c r="M26" s="47">
        <f aca="true" t="shared" si="29" ref="M26:M37">AD26+AQ26+BC26+BN26+CA26+CL26+CW26+DH26+DS26+ED26+EO26+EZ26+FK26+FV26+GG26+GR26+HC26+HN26+HY26+IJ26</f>
        <v>8</v>
      </c>
      <c r="N26" s="48">
        <f aca="true" t="shared" si="30" ref="N26:N37">O26/2</f>
        <v>5.5</v>
      </c>
      <c r="O26" s="81">
        <f aca="true" t="shared" si="31" ref="O26:O37">W26+AJ26+AV26+BG26+BT26+CE26+CP26+DA26+DL26+DW26+EH26+ES26+FD26+FO26+FZ26+GK26+GV26+HG26+HR26+IC26</f>
        <v>11</v>
      </c>
      <c r="P26" s="37">
        <v>3.5</v>
      </c>
      <c r="Q26" s="34">
        <v>2.41</v>
      </c>
      <c r="R26" s="34">
        <v>2.4</v>
      </c>
      <c r="S26" s="34">
        <v>16.51</v>
      </c>
      <c r="T26" s="34"/>
      <c r="U26" s="34"/>
      <c r="V26" s="34"/>
      <c r="W26" s="35">
        <v>5</v>
      </c>
      <c r="X26" s="35">
        <v>0</v>
      </c>
      <c r="Y26" s="35">
        <v>0</v>
      </c>
      <c r="Z26" s="35">
        <v>1</v>
      </c>
      <c r="AA26" s="36">
        <v>0</v>
      </c>
      <c r="AB26" s="33">
        <f aca="true" t="shared" si="32" ref="AB26:AB37">P26+Q26+R26+S26+T26+U26+V26</f>
        <v>24.82</v>
      </c>
      <c r="AC26" s="32">
        <f aca="true" t="shared" si="33" ref="AC26:AC37">W26/2</f>
        <v>2.5</v>
      </c>
      <c r="AD26" s="26">
        <f aca="true" t="shared" si="34" ref="AD26:AD37">(X26*3)+(Y26*5)+(Z26*5)+(AA26*20)</f>
        <v>5</v>
      </c>
      <c r="AE26" s="64">
        <f aca="true" t="shared" si="35" ref="AE26:AE37">AB26+AC26+AD26</f>
        <v>32.32</v>
      </c>
      <c r="AF26" s="37">
        <v>14.11</v>
      </c>
      <c r="AG26" s="34"/>
      <c r="AH26" s="34"/>
      <c r="AI26" s="34"/>
      <c r="AJ26" s="35">
        <v>0</v>
      </c>
      <c r="AK26" s="35">
        <v>0</v>
      </c>
      <c r="AL26" s="35">
        <v>0</v>
      </c>
      <c r="AM26" s="35">
        <v>0</v>
      </c>
      <c r="AN26" s="36">
        <v>0</v>
      </c>
      <c r="AO26" s="33">
        <f aca="true" t="shared" si="36" ref="AO26:AO39">AF26+AG26+AH26+AI26</f>
        <v>14.11</v>
      </c>
      <c r="AP26" s="32">
        <f aca="true" t="shared" si="37" ref="AP26:AP39">AJ26/2</f>
        <v>0</v>
      </c>
      <c r="AQ26" s="26">
        <f aca="true" t="shared" si="38" ref="AQ26:AQ39">(AK26*3)+(AL26*5)+(AM26*5)+(AN26*20)</f>
        <v>0</v>
      </c>
      <c r="AR26" s="64">
        <f aca="true" t="shared" si="39" ref="AR26:AR39">AO26+AP26+AQ26</f>
        <v>14.11</v>
      </c>
      <c r="AS26" s="37">
        <v>15.77</v>
      </c>
      <c r="AT26" s="34"/>
      <c r="AU26" s="34"/>
      <c r="AV26" s="35">
        <v>3</v>
      </c>
      <c r="AW26" s="35">
        <v>1</v>
      </c>
      <c r="AX26" s="35">
        <v>0</v>
      </c>
      <c r="AY26" s="35">
        <v>0</v>
      </c>
      <c r="AZ26" s="36">
        <v>0</v>
      </c>
      <c r="BA26" s="33">
        <f aca="true" t="shared" si="40" ref="BA26:BA39">AS26+AT26+AU26</f>
        <v>15.77</v>
      </c>
      <c r="BB26" s="32">
        <f aca="true" t="shared" si="41" ref="BB26:BB39">AV26/2</f>
        <v>1.5</v>
      </c>
      <c r="BC26" s="26">
        <f aca="true" t="shared" si="42" ref="BC26:BC39">(AW26*3)+(AX26*5)+(AY26*5)+(AZ26*20)</f>
        <v>3</v>
      </c>
      <c r="BD26" s="64">
        <f aca="true" t="shared" si="43" ref="BD26:BD39">BA26+BB26+BC26</f>
        <v>20.27</v>
      </c>
      <c r="BE26" s="33"/>
      <c r="BF26" s="61"/>
      <c r="BG26" s="35"/>
      <c r="BH26" s="35"/>
      <c r="BI26" s="35"/>
      <c r="BJ26" s="35"/>
      <c r="BK26" s="36"/>
      <c r="BL26" s="57">
        <f aca="true" t="shared" si="44" ref="BL26:BL39">BE26+BF26</f>
        <v>0</v>
      </c>
      <c r="BM26" s="48">
        <f aca="true" t="shared" si="45" ref="BM26:BM39">BG26/2</f>
        <v>0</v>
      </c>
      <c r="BN26" s="47">
        <f aca="true" t="shared" si="46" ref="BN26:BN39">(BH26*3)+(BI26*5)+(BJ26*5)+(BK26*20)</f>
        <v>0</v>
      </c>
      <c r="BO26" s="46">
        <f aca="true" t="shared" si="47" ref="BO26:BO39">BL26+BM26+BN26</f>
        <v>0</v>
      </c>
      <c r="BP26" s="37">
        <v>17.46</v>
      </c>
      <c r="BQ26" s="34"/>
      <c r="BR26" s="34"/>
      <c r="BS26" s="34"/>
      <c r="BT26" s="35">
        <v>3</v>
      </c>
      <c r="BU26" s="35">
        <v>0</v>
      </c>
      <c r="BV26" s="35">
        <v>0</v>
      </c>
      <c r="BW26" s="35">
        <v>0</v>
      </c>
      <c r="BX26" s="36">
        <v>0</v>
      </c>
      <c r="BY26" s="33">
        <f aca="true" t="shared" si="48" ref="BY26:BY39">BP26+BQ26+BR26+BS26</f>
        <v>17.46</v>
      </c>
      <c r="BZ26" s="32">
        <f aca="true" t="shared" si="49" ref="BZ26:BZ39">BT26/2</f>
        <v>1.5</v>
      </c>
      <c r="CA26" s="38">
        <f aca="true" t="shared" si="50" ref="CA26:CA39">(BU26*3)+(BV26*5)+(BW26*5)+(BX26*20)</f>
        <v>0</v>
      </c>
      <c r="CB26" s="27">
        <f aca="true" t="shared" si="51" ref="CB26:CB39">BY26+BZ26+CA26</f>
        <v>18.96</v>
      </c>
      <c r="CC26" s="1"/>
      <c r="CD26" s="1"/>
      <c r="CE26" s="2"/>
      <c r="CF26" s="2"/>
      <c r="CG26" s="2"/>
      <c r="CH26" s="2"/>
      <c r="CI26" s="2"/>
      <c r="CJ26" s="7"/>
      <c r="CK26" s="14"/>
      <c r="CL26" s="6"/>
      <c r="CM26" s="15"/>
      <c r="CN26" s="16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2"/>
      <c r="IL26" s="53"/>
    </row>
    <row r="27" spans="1:246" ht="12.75">
      <c r="A27" s="31">
        <v>2</v>
      </c>
      <c r="B27" s="96" t="s">
        <v>152</v>
      </c>
      <c r="C27" s="29"/>
      <c r="D27" s="30"/>
      <c r="E27" s="97" t="s">
        <v>18</v>
      </c>
      <c r="F27" s="98" t="s">
        <v>22</v>
      </c>
      <c r="G27" s="28">
        <f aca="true" t="shared" si="52" ref="G27:G39">IF(AND(OR($G$2="Y",$H$2="Y"),I27&lt;5,J27&lt;5),IF(AND(I27=I26,J27=J26),G26+1,1),"")</f>
      </c>
      <c r="H27" s="24" t="e">
        <f>IF(AND($H$2="Y",J27&gt;0,OR(AND(G27=1,#REF!=10),AND(G27=2,#REF!=20),AND(G27=3,#REF!=30),AND(G27=4,#REF!=40),AND(G27=5,#REF!=50),AND(G27=6,G109=60),AND(G27=7,G118=70),AND(G27=8,#REF!=80),AND(G27=9,G126=90),AND(G27=10,#REF!=100))),VLOOKUP(J27-1,SortLookup!$A$13:$B$16,2,FALSE),"")</f>
        <v>#REF!</v>
      </c>
      <c r="I27" s="40">
        <f>IF(ISNA(VLOOKUP(E27,SortLookup!$A$1:$B$5,2,FALSE))," ",VLOOKUP(E27,SortLookup!$A$1:$B$5,2,FALSE))</f>
        <v>1</v>
      </c>
      <c r="J27" s="25">
        <f>IF(ISNA(VLOOKUP(F27,SortLookup!$A$7:$B$11,2,FALSE))," ",VLOOKUP(F27,SortLookup!$A$7:$B$11,2,FALSE))</f>
        <v>1</v>
      </c>
      <c r="K27" s="79">
        <f t="shared" si="27"/>
        <v>88.62</v>
      </c>
      <c r="L27" s="80">
        <f t="shared" si="28"/>
        <v>69.12</v>
      </c>
      <c r="M27" s="47">
        <f t="shared" si="29"/>
        <v>5</v>
      </c>
      <c r="N27" s="48">
        <f t="shared" si="30"/>
        <v>14.5</v>
      </c>
      <c r="O27" s="81">
        <f t="shared" si="31"/>
        <v>29</v>
      </c>
      <c r="P27" s="37">
        <v>2.23</v>
      </c>
      <c r="Q27" s="34">
        <v>1.84</v>
      </c>
      <c r="R27" s="34">
        <v>2.01</v>
      </c>
      <c r="S27" s="34">
        <v>15.42</v>
      </c>
      <c r="T27" s="34"/>
      <c r="U27" s="34"/>
      <c r="V27" s="34"/>
      <c r="W27" s="35">
        <v>19</v>
      </c>
      <c r="X27" s="35">
        <v>0</v>
      </c>
      <c r="Y27" s="35">
        <v>0</v>
      </c>
      <c r="Z27" s="35">
        <v>1</v>
      </c>
      <c r="AA27" s="36">
        <v>0</v>
      </c>
      <c r="AB27" s="33">
        <f t="shared" si="32"/>
        <v>21.5</v>
      </c>
      <c r="AC27" s="32">
        <f t="shared" si="33"/>
        <v>9.5</v>
      </c>
      <c r="AD27" s="26">
        <f t="shared" si="34"/>
        <v>5</v>
      </c>
      <c r="AE27" s="64">
        <f t="shared" si="35"/>
        <v>36</v>
      </c>
      <c r="AF27" s="37">
        <v>21.32</v>
      </c>
      <c r="AG27" s="34"/>
      <c r="AH27" s="34"/>
      <c r="AI27" s="34"/>
      <c r="AJ27" s="35">
        <v>0</v>
      </c>
      <c r="AK27" s="35">
        <v>0</v>
      </c>
      <c r="AL27" s="35">
        <v>0</v>
      </c>
      <c r="AM27" s="35">
        <v>0</v>
      </c>
      <c r="AN27" s="36">
        <v>0</v>
      </c>
      <c r="AO27" s="33">
        <f t="shared" si="36"/>
        <v>21.32</v>
      </c>
      <c r="AP27" s="32">
        <f t="shared" si="37"/>
        <v>0</v>
      </c>
      <c r="AQ27" s="26">
        <f t="shared" si="38"/>
        <v>0</v>
      </c>
      <c r="AR27" s="64">
        <f t="shared" si="39"/>
        <v>21.32</v>
      </c>
      <c r="AS27" s="37">
        <v>12.96</v>
      </c>
      <c r="AT27" s="34"/>
      <c r="AU27" s="34"/>
      <c r="AV27" s="35">
        <v>3</v>
      </c>
      <c r="AW27" s="35">
        <v>0</v>
      </c>
      <c r="AX27" s="35">
        <v>0</v>
      </c>
      <c r="AY27" s="35">
        <v>0</v>
      </c>
      <c r="AZ27" s="36">
        <v>0</v>
      </c>
      <c r="BA27" s="33">
        <f t="shared" si="40"/>
        <v>12.96</v>
      </c>
      <c r="BB27" s="32">
        <f t="shared" si="41"/>
        <v>1.5</v>
      </c>
      <c r="BC27" s="26">
        <f t="shared" si="42"/>
        <v>0</v>
      </c>
      <c r="BD27" s="64">
        <f t="shared" si="43"/>
        <v>14.46</v>
      </c>
      <c r="BE27" s="33"/>
      <c r="BF27" s="61"/>
      <c r="BG27" s="35"/>
      <c r="BH27" s="35"/>
      <c r="BI27" s="35"/>
      <c r="BJ27" s="35"/>
      <c r="BK27" s="36"/>
      <c r="BL27" s="57">
        <f t="shared" si="44"/>
        <v>0</v>
      </c>
      <c r="BM27" s="48">
        <f t="shared" si="45"/>
        <v>0</v>
      </c>
      <c r="BN27" s="47">
        <f t="shared" si="46"/>
        <v>0</v>
      </c>
      <c r="BO27" s="46">
        <f t="shared" si="47"/>
        <v>0</v>
      </c>
      <c r="BP27" s="37">
        <v>13.34</v>
      </c>
      <c r="BQ27" s="34"/>
      <c r="BR27" s="34"/>
      <c r="BS27" s="34"/>
      <c r="BT27" s="35">
        <v>7</v>
      </c>
      <c r="BU27" s="35">
        <v>0</v>
      </c>
      <c r="BV27" s="35">
        <v>0</v>
      </c>
      <c r="BW27" s="35">
        <v>0</v>
      </c>
      <c r="BX27" s="36">
        <v>0</v>
      </c>
      <c r="BY27" s="33">
        <f t="shared" si="48"/>
        <v>13.34</v>
      </c>
      <c r="BZ27" s="32">
        <f t="shared" si="49"/>
        <v>3.5</v>
      </c>
      <c r="CA27" s="38">
        <f t="shared" si="50"/>
        <v>0</v>
      </c>
      <c r="CB27" s="27">
        <f t="shared" si="51"/>
        <v>16.84</v>
      </c>
      <c r="CC27" s="1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2"/>
      <c r="IL27" s="53"/>
    </row>
    <row r="28" spans="1:246" ht="12.75">
      <c r="A28" s="31">
        <v>3</v>
      </c>
      <c r="B28" s="96" t="s">
        <v>92</v>
      </c>
      <c r="C28" s="29"/>
      <c r="D28" s="30"/>
      <c r="E28" s="97" t="s">
        <v>18</v>
      </c>
      <c r="F28" s="98" t="s">
        <v>97</v>
      </c>
      <c r="G28" s="28">
        <f t="shared" si="52"/>
      </c>
      <c r="H28" s="24" t="e">
        <f>IF(AND($H$2="Y",J28&gt;0,OR(AND(G28=1,#REF!=10),AND(G28=2,#REF!=20),AND(G28=3,G114=30),AND(G28=4,G121=40),AND(G28=5,G129=50),AND(G28=6,G138=60),AND(G28=7,G147=70),AND(G28=8,G156=80),AND(G28=9,G165=90),AND(G28=10,G174=100))),VLOOKUP(J28-1,SortLookup!$A$13:$B$16,2,FALSE),"")</f>
        <v>#REF!</v>
      </c>
      <c r="I28" s="40">
        <f>IF(ISNA(VLOOKUP(E28,SortLookup!$A$1:$B$5,2,FALSE))," ",VLOOKUP(E28,SortLookup!$A$1:$B$5,2,FALSE))</f>
        <v>1</v>
      </c>
      <c r="J28" s="25" t="str">
        <f>IF(ISNA(VLOOKUP(F28,SortLookup!$A$7:$B$11,2,FALSE))," ",VLOOKUP(F28,SortLookup!$A$7:$B$11,2,FALSE))</f>
        <v> </v>
      </c>
      <c r="K28" s="79">
        <f t="shared" si="27"/>
        <v>94.46</v>
      </c>
      <c r="L28" s="80">
        <f t="shared" si="28"/>
        <v>80.96</v>
      </c>
      <c r="M28" s="47">
        <f t="shared" si="29"/>
        <v>6</v>
      </c>
      <c r="N28" s="48">
        <f t="shared" si="30"/>
        <v>7.5</v>
      </c>
      <c r="O28" s="81">
        <f t="shared" si="31"/>
        <v>15</v>
      </c>
      <c r="P28" s="37">
        <v>3.55</v>
      </c>
      <c r="Q28" s="34">
        <v>2.56</v>
      </c>
      <c r="R28" s="34">
        <v>2.53</v>
      </c>
      <c r="S28" s="34">
        <v>13.86</v>
      </c>
      <c r="T28" s="34"/>
      <c r="U28" s="34"/>
      <c r="V28" s="34"/>
      <c r="W28" s="35">
        <v>13</v>
      </c>
      <c r="X28" s="35">
        <v>2</v>
      </c>
      <c r="Y28" s="35">
        <v>0</v>
      </c>
      <c r="Z28" s="35">
        <v>0</v>
      </c>
      <c r="AA28" s="36">
        <v>0</v>
      </c>
      <c r="AB28" s="33">
        <f t="shared" si="32"/>
        <v>22.5</v>
      </c>
      <c r="AC28" s="32">
        <f t="shared" si="33"/>
        <v>6.5</v>
      </c>
      <c r="AD28" s="26">
        <f t="shared" si="34"/>
        <v>6</v>
      </c>
      <c r="AE28" s="64">
        <f t="shared" si="35"/>
        <v>35</v>
      </c>
      <c r="AF28" s="37">
        <v>17.33</v>
      </c>
      <c r="AG28" s="34"/>
      <c r="AH28" s="34"/>
      <c r="AI28" s="34"/>
      <c r="AJ28" s="35">
        <v>0</v>
      </c>
      <c r="AK28" s="35">
        <v>0</v>
      </c>
      <c r="AL28" s="35">
        <v>0</v>
      </c>
      <c r="AM28" s="35">
        <v>0</v>
      </c>
      <c r="AN28" s="36">
        <v>0</v>
      </c>
      <c r="AO28" s="33">
        <f t="shared" si="36"/>
        <v>17.33</v>
      </c>
      <c r="AP28" s="32">
        <f t="shared" si="37"/>
        <v>0</v>
      </c>
      <c r="AQ28" s="26">
        <f t="shared" si="38"/>
        <v>0</v>
      </c>
      <c r="AR28" s="64">
        <f t="shared" si="39"/>
        <v>17.33</v>
      </c>
      <c r="AS28" s="37">
        <v>22.47</v>
      </c>
      <c r="AT28" s="34"/>
      <c r="AU28" s="34"/>
      <c r="AV28" s="35">
        <v>0</v>
      </c>
      <c r="AW28" s="35">
        <v>0</v>
      </c>
      <c r="AX28" s="35">
        <v>0</v>
      </c>
      <c r="AY28" s="35">
        <v>0</v>
      </c>
      <c r="AZ28" s="36">
        <v>0</v>
      </c>
      <c r="BA28" s="33">
        <f t="shared" si="40"/>
        <v>22.47</v>
      </c>
      <c r="BB28" s="32">
        <f t="shared" si="41"/>
        <v>0</v>
      </c>
      <c r="BC28" s="26">
        <f t="shared" si="42"/>
        <v>0</v>
      </c>
      <c r="BD28" s="64">
        <f t="shared" si="43"/>
        <v>22.47</v>
      </c>
      <c r="BE28" s="33"/>
      <c r="BF28" s="61"/>
      <c r="BG28" s="35"/>
      <c r="BH28" s="35"/>
      <c r="BI28" s="35"/>
      <c r="BJ28" s="35"/>
      <c r="BK28" s="36"/>
      <c r="BL28" s="57">
        <f t="shared" si="44"/>
        <v>0</v>
      </c>
      <c r="BM28" s="48">
        <f t="shared" si="45"/>
        <v>0</v>
      </c>
      <c r="BN28" s="47">
        <f t="shared" si="46"/>
        <v>0</v>
      </c>
      <c r="BO28" s="46">
        <f t="shared" si="47"/>
        <v>0</v>
      </c>
      <c r="BP28" s="37">
        <v>18.66</v>
      </c>
      <c r="BQ28" s="34"/>
      <c r="BR28" s="34"/>
      <c r="BS28" s="34"/>
      <c r="BT28" s="35">
        <v>2</v>
      </c>
      <c r="BU28" s="35">
        <v>0</v>
      </c>
      <c r="BV28" s="35">
        <v>0</v>
      </c>
      <c r="BW28" s="35">
        <v>0</v>
      </c>
      <c r="BX28" s="36">
        <v>0</v>
      </c>
      <c r="BY28" s="33">
        <f t="shared" si="48"/>
        <v>18.66</v>
      </c>
      <c r="BZ28" s="32">
        <f t="shared" si="49"/>
        <v>1</v>
      </c>
      <c r="CA28" s="38">
        <f t="shared" si="50"/>
        <v>0</v>
      </c>
      <c r="CB28" s="27">
        <f t="shared" si="51"/>
        <v>19.66</v>
      </c>
      <c r="CC28" s="1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2"/>
      <c r="IL28" s="53"/>
    </row>
    <row r="29" spans="1:246" ht="12.75">
      <c r="A29" s="31">
        <v>4</v>
      </c>
      <c r="B29" s="29" t="s">
        <v>131</v>
      </c>
      <c r="C29" s="29"/>
      <c r="D29" s="30"/>
      <c r="E29" s="30" t="s">
        <v>18</v>
      </c>
      <c r="F29" s="63" t="s">
        <v>97</v>
      </c>
      <c r="G29" s="28">
        <f t="shared" si="52"/>
      </c>
      <c r="H29" s="24" t="e">
        <f>IF(AND($H$2="Y",J29&gt;0,OR(AND(G29=1,#REF!=10),AND(G29=2,#REF!=20),AND(G29=3,#REF!=30),AND(G29=4,G97=40),AND(G29=5,G103=50),AND(G29=6,G110=60),AND(G29=7,G119=70),AND(G29=8,#REF!=80),AND(G29=9,G127=90),AND(G29=10,#REF!=100))),VLOOKUP(J29-1,SortLookup!$A$13:$B$16,2,FALSE),"")</f>
        <v>#REF!</v>
      </c>
      <c r="I29" s="40">
        <f>IF(ISNA(VLOOKUP(E29,SortLookup!$A$1:$B$5,2,FALSE))," ",VLOOKUP(E29,SortLookup!$A$1:$B$5,2,FALSE))</f>
        <v>1</v>
      </c>
      <c r="J29" s="25" t="str">
        <f>IF(ISNA(VLOOKUP(F29,SortLookup!$A$7:$B$11,2,FALSE))," ",VLOOKUP(F29,SortLookup!$A$7:$B$11,2,FALSE))</f>
        <v> </v>
      </c>
      <c r="K29" s="79">
        <f t="shared" si="27"/>
        <v>95.63</v>
      </c>
      <c r="L29" s="80">
        <f t="shared" si="28"/>
        <v>67.63</v>
      </c>
      <c r="M29" s="47">
        <f t="shared" si="29"/>
        <v>18</v>
      </c>
      <c r="N29" s="48">
        <f t="shared" si="30"/>
        <v>10</v>
      </c>
      <c r="O29" s="81">
        <f t="shared" si="31"/>
        <v>20</v>
      </c>
      <c r="P29" s="37">
        <v>2.63</v>
      </c>
      <c r="Q29" s="34">
        <v>2.41</v>
      </c>
      <c r="R29" s="34">
        <v>2.03</v>
      </c>
      <c r="S29" s="34">
        <v>10</v>
      </c>
      <c r="T29" s="34"/>
      <c r="U29" s="34"/>
      <c r="V29" s="34"/>
      <c r="W29" s="35">
        <v>0</v>
      </c>
      <c r="X29" s="35">
        <v>0</v>
      </c>
      <c r="Y29" s="35">
        <v>0</v>
      </c>
      <c r="Z29" s="35">
        <v>2</v>
      </c>
      <c r="AA29" s="36">
        <v>0</v>
      </c>
      <c r="AB29" s="33">
        <f t="shared" si="32"/>
        <v>17.07</v>
      </c>
      <c r="AC29" s="32">
        <f t="shared" si="33"/>
        <v>0</v>
      </c>
      <c r="AD29" s="26">
        <f t="shared" si="34"/>
        <v>10</v>
      </c>
      <c r="AE29" s="64">
        <f t="shared" si="35"/>
        <v>27.07</v>
      </c>
      <c r="AF29" s="37">
        <v>19.4</v>
      </c>
      <c r="AG29" s="34"/>
      <c r="AH29" s="34"/>
      <c r="AI29" s="34"/>
      <c r="AJ29" s="35">
        <v>0</v>
      </c>
      <c r="AK29" s="35">
        <v>0</v>
      </c>
      <c r="AL29" s="35">
        <v>0</v>
      </c>
      <c r="AM29" s="35">
        <v>0</v>
      </c>
      <c r="AN29" s="36">
        <v>0</v>
      </c>
      <c r="AO29" s="33">
        <f t="shared" si="36"/>
        <v>19.4</v>
      </c>
      <c r="AP29" s="32">
        <f t="shared" si="37"/>
        <v>0</v>
      </c>
      <c r="AQ29" s="26">
        <f t="shared" si="38"/>
        <v>0</v>
      </c>
      <c r="AR29" s="64">
        <f t="shared" si="39"/>
        <v>19.4</v>
      </c>
      <c r="AS29" s="37">
        <v>17.8</v>
      </c>
      <c r="AT29" s="34"/>
      <c r="AU29" s="34"/>
      <c r="AV29" s="35">
        <v>4</v>
      </c>
      <c r="AW29" s="35">
        <v>0</v>
      </c>
      <c r="AX29" s="35">
        <v>0</v>
      </c>
      <c r="AY29" s="35">
        <v>0</v>
      </c>
      <c r="AZ29" s="36">
        <v>0</v>
      </c>
      <c r="BA29" s="33">
        <f t="shared" si="40"/>
        <v>17.8</v>
      </c>
      <c r="BB29" s="32">
        <f t="shared" si="41"/>
        <v>2</v>
      </c>
      <c r="BC29" s="26">
        <f t="shared" si="42"/>
        <v>0</v>
      </c>
      <c r="BD29" s="64">
        <f t="shared" si="43"/>
        <v>19.8</v>
      </c>
      <c r="BE29" s="33"/>
      <c r="BF29" s="61"/>
      <c r="BG29" s="35"/>
      <c r="BH29" s="35"/>
      <c r="BI29" s="35"/>
      <c r="BJ29" s="35"/>
      <c r="BK29" s="36"/>
      <c r="BL29" s="57">
        <f t="shared" si="44"/>
        <v>0</v>
      </c>
      <c r="BM29" s="48">
        <f t="shared" si="45"/>
        <v>0</v>
      </c>
      <c r="BN29" s="47">
        <f t="shared" si="46"/>
        <v>0</v>
      </c>
      <c r="BO29" s="46">
        <f t="shared" si="47"/>
        <v>0</v>
      </c>
      <c r="BP29" s="37">
        <v>13.36</v>
      </c>
      <c r="BQ29" s="34"/>
      <c r="BR29" s="34"/>
      <c r="BS29" s="34"/>
      <c r="BT29" s="35">
        <v>16</v>
      </c>
      <c r="BU29" s="35">
        <v>1</v>
      </c>
      <c r="BV29" s="35">
        <v>1</v>
      </c>
      <c r="BW29" s="35">
        <v>0</v>
      </c>
      <c r="BX29" s="36">
        <v>0</v>
      </c>
      <c r="BY29" s="33">
        <f t="shared" si="48"/>
        <v>13.36</v>
      </c>
      <c r="BZ29" s="32">
        <f t="shared" si="49"/>
        <v>8</v>
      </c>
      <c r="CA29" s="38">
        <f t="shared" si="50"/>
        <v>8</v>
      </c>
      <c r="CB29" s="27">
        <f t="shared" si="51"/>
        <v>29.36</v>
      </c>
      <c r="CC29" s="1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2"/>
      <c r="IL29" s="53"/>
    </row>
    <row r="30" spans="1:246" ht="12.75">
      <c r="A30" s="31">
        <v>5</v>
      </c>
      <c r="B30" s="96" t="s">
        <v>187</v>
      </c>
      <c r="C30" s="29"/>
      <c r="D30" s="97"/>
      <c r="E30" s="97" t="s">
        <v>18</v>
      </c>
      <c r="F30" s="98" t="s">
        <v>23</v>
      </c>
      <c r="G30" s="28">
        <f t="shared" si="52"/>
      </c>
      <c r="H30" s="24" t="e">
        <f>IF(AND($H$2="Y",J30&gt;0,OR(AND(G30=1,#REF!=10),AND(G30=2,#REF!=20),AND(G30=3,#REF!=30),AND(G30=4,G100=40),AND(G30=5,G106=50),AND(G30=6,G113=60),AND(G30=7,G122=70),AND(G30=8,#REF!=80),AND(G30=9,G130=90),AND(G30=10,#REF!=100))),VLOOKUP(J30-1,SortLookup!$A$13:$B$16,2,FALSE),"")</f>
        <v>#REF!</v>
      </c>
      <c r="I30" s="40">
        <f>IF(ISNA(VLOOKUP(E30,SortLookup!$A$1:$B$5,2,FALSE))," ",VLOOKUP(E30,SortLookup!$A$1:$B$5,2,FALSE))</f>
        <v>1</v>
      </c>
      <c r="J30" s="25">
        <f>IF(ISNA(VLOOKUP(F30,SortLookup!$A$7:$B$11,2,FALSE))," ",VLOOKUP(F30,SortLookup!$A$7:$B$11,2,FALSE))</f>
        <v>2</v>
      </c>
      <c r="K30" s="79">
        <f t="shared" si="27"/>
        <v>104.6</v>
      </c>
      <c r="L30" s="80">
        <f t="shared" si="28"/>
        <v>96.6</v>
      </c>
      <c r="M30" s="47">
        <f t="shared" si="29"/>
        <v>0</v>
      </c>
      <c r="N30" s="48">
        <f t="shared" si="30"/>
        <v>8</v>
      </c>
      <c r="O30" s="81">
        <f t="shared" si="31"/>
        <v>16</v>
      </c>
      <c r="P30" s="37">
        <v>4.79</v>
      </c>
      <c r="Q30" s="34">
        <v>2.91</v>
      </c>
      <c r="R30" s="34">
        <v>3.47</v>
      </c>
      <c r="S30" s="34">
        <v>21.69</v>
      </c>
      <c r="T30" s="34"/>
      <c r="U30" s="34"/>
      <c r="V30" s="34"/>
      <c r="W30" s="35">
        <v>8</v>
      </c>
      <c r="X30" s="35">
        <v>0</v>
      </c>
      <c r="Y30" s="35">
        <v>0</v>
      </c>
      <c r="Z30" s="35">
        <v>0</v>
      </c>
      <c r="AA30" s="36">
        <v>0</v>
      </c>
      <c r="AB30" s="33">
        <f t="shared" si="32"/>
        <v>32.86</v>
      </c>
      <c r="AC30" s="32">
        <f t="shared" si="33"/>
        <v>4</v>
      </c>
      <c r="AD30" s="26">
        <f t="shared" si="34"/>
        <v>0</v>
      </c>
      <c r="AE30" s="64">
        <f t="shared" si="35"/>
        <v>36.86</v>
      </c>
      <c r="AF30" s="37">
        <v>20.7</v>
      </c>
      <c r="AG30" s="34"/>
      <c r="AH30" s="34"/>
      <c r="AI30" s="34"/>
      <c r="AJ30" s="35">
        <v>0</v>
      </c>
      <c r="AK30" s="35">
        <v>0</v>
      </c>
      <c r="AL30" s="35">
        <v>0</v>
      </c>
      <c r="AM30" s="35">
        <v>0</v>
      </c>
      <c r="AN30" s="36">
        <v>0</v>
      </c>
      <c r="AO30" s="33">
        <f t="shared" si="36"/>
        <v>20.7</v>
      </c>
      <c r="AP30" s="32">
        <f t="shared" si="37"/>
        <v>0</v>
      </c>
      <c r="AQ30" s="26">
        <f t="shared" si="38"/>
        <v>0</v>
      </c>
      <c r="AR30" s="64">
        <f t="shared" si="39"/>
        <v>20.7</v>
      </c>
      <c r="AS30" s="37">
        <v>25.17</v>
      </c>
      <c r="AT30" s="34"/>
      <c r="AU30" s="34"/>
      <c r="AV30" s="35">
        <v>0</v>
      </c>
      <c r="AW30" s="35">
        <v>0</v>
      </c>
      <c r="AX30" s="35">
        <v>0</v>
      </c>
      <c r="AY30" s="35">
        <v>0</v>
      </c>
      <c r="AZ30" s="36">
        <v>0</v>
      </c>
      <c r="BA30" s="33">
        <f t="shared" si="40"/>
        <v>25.17</v>
      </c>
      <c r="BB30" s="32">
        <f t="shared" si="41"/>
        <v>0</v>
      </c>
      <c r="BC30" s="26">
        <f t="shared" si="42"/>
        <v>0</v>
      </c>
      <c r="BD30" s="64">
        <f t="shared" si="43"/>
        <v>25.17</v>
      </c>
      <c r="BE30" s="33"/>
      <c r="BF30" s="61"/>
      <c r="BG30" s="35"/>
      <c r="BH30" s="35"/>
      <c r="BI30" s="35"/>
      <c r="BJ30" s="35"/>
      <c r="BK30" s="36"/>
      <c r="BL30" s="57">
        <f t="shared" si="44"/>
        <v>0</v>
      </c>
      <c r="BM30" s="48">
        <f t="shared" si="45"/>
        <v>0</v>
      </c>
      <c r="BN30" s="47">
        <f t="shared" si="46"/>
        <v>0</v>
      </c>
      <c r="BO30" s="46">
        <f t="shared" si="47"/>
        <v>0</v>
      </c>
      <c r="BP30" s="37">
        <v>17.87</v>
      </c>
      <c r="BQ30" s="34"/>
      <c r="BR30" s="34"/>
      <c r="BS30" s="34"/>
      <c r="BT30" s="35">
        <v>8</v>
      </c>
      <c r="BU30" s="35">
        <v>0</v>
      </c>
      <c r="BV30" s="35">
        <v>0</v>
      </c>
      <c r="BW30" s="35">
        <v>0</v>
      </c>
      <c r="BX30" s="36">
        <v>0</v>
      </c>
      <c r="BY30" s="33">
        <f t="shared" si="48"/>
        <v>17.87</v>
      </c>
      <c r="BZ30" s="32">
        <f t="shared" si="49"/>
        <v>4</v>
      </c>
      <c r="CA30" s="38">
        <f t="shared" si="50"/>
        <v>0</v>
      </c>
      <c r="CB30" s="27">
        <f t="shared" si="51"/>
        <v>21.87</v>
      </c>
      <c r="CC30" s="1"/>
      <c r="CD30" s="1"/>
      <c r="CE30" s="2"/>
      <c r="CF30" s="2"/>
      <c r="CG30" s="2"/>
      <c r="CH30" s="2"/>
      <c r="CI30" s="2"/>
      <c r="CJ30" s="7"/>
      <c r="CK30" s="14"/>
      <c r="CL30" s="6"/>
      <c r="CM30" s="15"/>
      <c r="CN30" s="16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2"/>
      <c r="IL30" s="53"/>
    </row>
    <row r="31" spans="1:246" ht="12.75">
      <c r="A31" s="31">
        <v>6</v>
      </c>
      <c r="B31" s="96" t="s">
        <v>135</v>
      </c>
      <c r="C31" s="29"/>
      <c r="D31" s="30"/>
      <c r="E31" s="97" t="s">
        <v>18</v>
      </c>
      <c r="F31" s="98" t="s">
        <v>97</v>
      </c>
      <c r="G31" s="28">
        <f t="shared" si="52"/>
      </c>
      <c r="H31" s="24" t="e">
        <f>IF(AND($H$2="Y",J31&gt;0,OR(AND(G31=1,#REF!=10),AND(G31=2,#REF!=20),AND(G31=3,#REF!=30),AND(G31=4,G101=40),AND(G31=5,G107=50),AND(G31=6,#REF!=60),AND(G31=7,G116=70),AND(G31=8,#REF!=80),AND(G31=9,G124=90),AND(G31=10,#REF!=100))),VLOOKUP(J31-1,SortLookup!$A$13:$B$16,2,FALSE),"")</f>
        <v>#REF!</v>
      </c>
      <c r="I31" s="40">
        <f>IF(ISNA(VLOOKUP(E31,SortLookup!$A$1:$B$5,2,FALSE))," ",VLOOKUP(E31,SortLookup!$A$1:$B$5,2,FALSE))</f>
        <v>1</v>
      </c>
      <c r="J31" s="25" t="str">
        <f>IF(ISNA(VLOOKUP(F31,SortLookup!$A$7:$B$11,2,FALSE))," ",VLOOKUP(F31,SortLookup!$A$7:$B$11,2,FALSE))</f>
        <v> </v>
      </c>
      <c r="K31" s="79">
        <f t="shared" si="27"/>
        <v>106.32</v>
      </c>
      <c r="L31" s="80">
        <f t="shared" si="28"/>
        <v>99.32</v>
      </c>
      <c r="M31" s="47">
        <f t="shared" si="29"/>
        <v>5</v>
      </c>
      <c r="N31" s="48">
        <f t="shared" si="30"/>
        <v>2</v>
      </c>
      <c r="O31" s="81">
        <f t="shared" si="31"/>
        <v>4</v>
      </c>
      <c r="P31" s="37">
        <v>2.78</v>
      </c>
      <c r="Q31" s="34">
        <v>2.72</v>
      </c>
      <c r="R31" s="34">
        <v>2.89</v>
      </c>
      <c r="S31" s="34">
        <v>22.34</v>
      </c>
      <c r="T31" s="34"/>
      <c r="U31" s="34"/>
      <c r="V31" s="34"/>
      <c r="W31" s="35">
        <v>0</v>
      </c>
      <c r="X31" s="35">
        <v>0</v>
      </c>
      <c r="Y31" s="35">
        <v>0</v>
      </c>
      <c r="Z31" s="35">
        <v>1</v>
      </c>
      <c r="AA31" s="36">
        <v>0</v>
      </c>
      <c r="AB31" s="33">
        <f t="shared" si="32"/>
        <v>30.73</v>
      </c>
      <c r="AC31" s="32">
        <f t="shared" si="33"/>
        <v>0</v>
      </c>
      <c r="AD31" s="26">
        <f t="shared" si="34"/>
        <v>5</v>
      </c>
      <c r="AE31" s="64">
        <f t="shared" si="35"/>
        <v>35.73</v>
      </c>
      <c r="AF31" s="37">
        <v>25.87</v>
      </c>
      <c r="AG31" s="34"/>
      <c r="AH31" s="34"/>
      <c r="AI31" s="34"/>
      <c r="AJ31" s="35">
        <v>0</v>
      </c>
      <c r="AK31" s="35">
        <v>0</v>
      </c>
      <c r="AL31" s="35">
        <v>0</v>
      </c>
      <c r="AM31" s="35">
        <v>0</v>
      </c>
      <c r="AN31" s="36">
        <v>0</v>
      </c>
      <c r="AO31" s="33">
        <f t="shared" si="36"/>
        <v>25.87</v>
      </c>
      <c r="AP31" s="32">
        <f t="shared" si="37"/>
        <v>0</v>
      </c>
      <c r="AQ31" s="26">
        <f t="shared" si="38"/>
        <v>0</v>
      </c>
      <c r="AR31" s="64">
        <f t="shared" si="39"/>
        <v>25.87</v>
      </c>
      <c r="AS31" s="37">
        <v>23.07</v>
      </c>
      <c r="AT31" s="34"/>
      <c r="AU31" s="34"/>
      <c r="AV31" s="35">
        <v>1</v>
      </c>
      <c r="AW31" s="35">
        <v>0</v>
      </c>
      <c r="AX31" s="35">
        <v>0</v>
      </c>
      <c r="AY31" s="35">
        <v>0</v>
      </c>
      <c r="AZ31" s="36">
        <v>0</v>
      </c>
      <c r="BA31" s="33">
        <f t="shared" si="40"/>
        <v>23.07</v>
      </c>
      <c r="BB31" s="32">
        <f t="shared" si="41"/>
        <v>0.5</v>
      </c>
      <c r="BC31" s="26">
        <f t="shared" si="42"/>
        <v>0</v>
      </c>
      <c r="BD31" s="64">
        <f t="shared" si="43"/>
        <v>23.57</v>
      </c>
      <c r="BE31" s="33"/>
      <c r="BF31" s="61"/>
      <c r="BG31" s="35"/>
      <c r="BH31" s="35"/>
      <c r="BI31" s="35"/>
      <c r="BJ31" s="35"/>
      <c r="BK31" s="36"/>
      <c r="BL31" s="57">
        <f t="shared" si="44"/>
        <v>0</v>
      </c>
      <c r="BM31" s="48">
        <f t="shared" si="45"/>
        <v>0</v>
      </c>
      <c r="BN31" s="47">
        <f t="shared" si="46"/>
        <v>0</v>
      </c>
      <c r="BO31" s="46">
        <f t="shared" si="47"/>
        <v>0</v>
      </c>
      <c r="BP31" s="37">
        <v>19.65</v>
      </c>
      <c r="BQ31" s="34"/>
      <c r="BR31" s="34"/>
      <c r="BS31" s="34"/>
      <c r="BT31" s="35">
        <v>3</v>
      </c>
      <c r="BU31" s="35">
        <v>0</v>
      </c>
      <c r="BV31" s="35">
        <v>0</v>
      </c>
      <c r="BW31" s="35">
        <v>0</v>
      </c>
      <c r="BX31" s="36">
        <v>0</v>
      </c>
      <c r="BY31" s="33">
        <f t="shared" si="48"/>
        <v>19.65</v>
      </c>
      <c r="BZ31" s="32">
        <f t="shared" si="49"/>
        <v>1.5</v>
      </c>
      <c r="CA31" s="38">
        <f t="shared" si="50"/>
        <v>0</v>
      </c>
      <c r="CB31" s="27">
        <f t="shared" si="51"/>
        <v>21.15</v>
      </c>
      <c r="CC31" s="1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2"/>
      <c r="IL31" s="53"/>
    </row>
    <row r="32" spans="1:246" ht="12.75">
      <c r="A32" s="31">
        <v>7</v>
      </c>
      <c r="B32" s="29" t="s">
        <v>133</v>
      </c>
      <c r="C32" s="29"/>
      <c r="D32" s="30" t="s">
        <v>105</v>
      </c>
      <c r="E32" s="30" t="s">
        <v>18</v>
      </c>
      <c r="F32" s="63" t="s">
        <v>24</v>
      </c>
      <c r="G32" s="28">
        <f t="shared" si="52"/>
      </c>
      <c r="H32" s="24" t="e">
        <f>IF(AND($H$2="Y",J32&gt;0,OR(AND(G32=1,#REF!=10),AND(G32=2,G46=20),AND(G32=3,G56=30),AND(G32=4,#REF!=40),AND(G32=5,G138=50),AND(G32=6,G147=60),AND(G32=7,#REF!=70),AND(G32=8,G158=80),AND(G32=9,G167=90),AND(G32=10,G176=100))),VLOOKUP(J32-1,SortLookup!$A$13:$B$16,2,FALSE),"")</f>
        <v>#REF!</v>
      </c>
      <c r="I32" s="40">
        <f>IF(ISNA(VLOOKUP(E32,SortLookup!$A$1:$B$5,2,FALSE))," ",VLOOKUP(E32,SortLookup!$A$1:$B$5,2,FALSE))</f>
        <v>1</v>
      </c>
      <c r="J32" s="25">
        <f>IF(ISNA(VLOOKUP(F32,SortLookup!$A$7:$B$11,2,FALSE))," ",VLOOKUP(F32,SortLookup!$A$7:$B$11,2,FALSE))</f>
        <v>3</v>
      </c>
      <c r="K32" s="79">
        <f t="shared" si="27"/>
        <v>121.46</v>
      </c>
      <c r="L32" s="80">
        <f t="shared" si="28"/>
        <v>99.96</v>
      </c>
      <c r="M32" s="47">
        <f t="shared" si="29"/>
        <v>3</v>
      </c>
      <c r="N32" s="48">
        <f t="shared" si="30"/>
        <v>18.5</v>
      </c>
      <c r="O32" s="81">
        <f t="shared" si="31"/>
        <v>37</v>
      </c>
      <c r="P32" s="37">
        <v>5.61</v>
      </c>
      <c r="Q32" s="34">
        <v>2.59</v>
      </c>
      <c r="R32" s="34">
        <v>3.3</v>
      </c>
      <c r="S32" s="34">
        <v>27.58</v>
      </c>
      <c r="T32" s="34"/>
      <c r="U32" s="34"/>
      <c r="V32" s="34"/>
      <c r="W32" s="35">
        <v>31</v>
      </c>
      <c r="X32" s="35">
        <v>0</v>
      </c>
      <c r="Y32" s="35">
        <v>0</v>
      </c>
      <c r="Z32" s="35">
        <v>0</v>
      </c>
      <c r="AA32" s="36">
        <v>0</v>
      </c>
      <c r="AB32" s="33">
        <f t="shared" si="32"/>
        <v>39.08</v>
      </c>
      <c r="AC32" s="32">
        <f t="shared" si="33"/>
        <v>15.5</v>
      </c>
      <c r="AD32" s="26">
        <f t="shared" si="34"/>
        <v>0</v>
      </c>
      <c r="AE32" s="64">
        <f t="shared" si="35"/>
        <v>54.58</v>
      </c>
      <c r="AF32" s="37">
        <v>16.01</v>
      </c>
      <c r="AG32" s="34"/>
      <c r="AH32" s="34"/>
      <c r="AI32" s="34"/>
      <c r="AJ32" s="35">
        <v>0</v>
      </c>
      <c r="AK32" s="35">
        <v>0</v>
      </c>
      <c r="AL32" s="35">
        <v>0</v>
      </c>
      <c r="AM32" s="35">
        <v>0</v>
      </c>
      <c r="AN32" s="36">
        <v>0</v>
      </c>
      <c r="AO32" s="33">
        <f t="shared" si="36"/>
        <v>16.01</v>
      </c>
      <c r="AP32" s="32">
        <f t="shared" si="37"/>
        <v>0</v>
      </c>
      <c r="AQ32" s="26">
        <f t="shared" si="38"/>
        <v>0</v>
      </c>
      <c r="AR32" s="64">
        <f t="shared" si="39"/>
        <v>16.01</v>
      </c>
      <c r="AS32" s="37">
        <v>22.62</v>
      </c>
      <c r="AT32" s="34"/>
      <c r="AU32" s="34"/>
      <c r="AV32" s="35">
        <v>1</v>
      </c>
      <c r="AW32" s="35">
        <v>1</v>
      </c>
      <c r="AX32" s="35">
        <v>0</v>
      </c>
      <c r="AY32" s="35">
        <v>0</v>
      </c>
      <c r="AZ32" s="36">
        <v>0</v>
      </c>
      <c r="BA32" s="33">
        <f t="shared" si="40"/>
        <v>22.62</v>
      </c>
      <c r="BB32" s="32">
        <f t="shared" si="41"/>
        <v>0.5</v>
      </c>
      <c r="BC32" s="26">
        <f t="shared" si="42"/>
        <v>3</v>
      </c>
      <c r="BD32" s="64">
        <f t="shared" si="43"/>
        <v>26.12</v>
      </c>
      <c r="BE32" s="33"/>
      <c r="BF32" s="61"/>
      <c r="BG32" s="35"/>
      <c r="BH32" s="35"/>
      <c r="BI32" s="35"/>
      <c r="BJ32" s="35"/>
      <c r="BK32" s="36"/>
      <c r="BL32" s="57">
        <f t="shared" si="44"/>
        <v>0</v>
      </c>
      <c r="BM32" s="48">
        <f t="shared" si="45"/>
        <v>0</v>
      </c>
      <c r="BN32" s="47">
        <f t="shared" si="46"/>
        <v>0</v>
      </c>
      <c r="BO32" s="46">
        <f t="shared" si="47"/>
        <v>0</v>
      </c>
      <c r="BP32" s="37">
        <v>22.25</v>
      </c>
      <c r="BQ32" s="34"/>
      <c r="BR32" s="34"/>
      <c r="BS32" s="34"/>
      <c r="BT32" s="35">
        <v>5</v>
      </c>
      <c r="BU32" s="35">
        <v>0</v>
      </c>
      <c r="BV32" s="35">
        <v>0</v>
      </c>
      <c r="BW32" s="35">
        <v>0</v>
      </c>
      <c r="BX32" s="36">
        <v>0</v>
      </c>
      <c r="BY32" s="33">
        <f t="shared" si="48"/>
        <v>22.25</v>
      </c>
      <c r="BZ32" s="32">
        <f t="shared" si="49"/>
        <v>2.5</v>
      </c>
      <c r="CA32" s="38">
        <f t="shared" si="50"/>
        <v>0</v>
      </c>
      <c r="CB32" s="27">
        <f t="shared" si="51"/>
        <v>24.75</v>
      </c>
      <c r="CC32" s="1"/>
      <c r="CD32" s="1"/>
      <c r="CE32" s="2"/>
      <c r="CF32" s="2"/>
      <c r="CG32" s="2"/>
      <c r="CH32" s="2"/>
      <c r="CI32" s="2"/>
      <c r="CJ32" s="7">
        <f>CC32+CD32</f>
        <v>0</v>
      </c>
      <c r="CK32" s="14">
        <f>CE32/2</f>
        <v>0</v>
      </c>
      <c r="CL32" s="6">
        <f>(CF32*3)+(CG32*5)+(CH32*5)+(CI32*20)</f>
        <v>0</v>
      </c>
      <c r="CM32" s="15">
        <f>CJ32+CK32+CL32</f>
        <v>0</v>
      </c>
      <c r="CN32" s="16"/>
      <c r="CO32" s="1"/>
      <c r="CP32" s="2"/>
      <c r="CQ32" s="2"/>
      <c r="CR32" s="2"/>
      <c r="CS32" s="2"/>
      <c r="CT32" s="2"/>
      <c r="CU32" s="7">
        <f>CN32+CO32</f>
        <v>0</v>
      </c>
      <c r="CV32" s="14">
        <f>CP32/2</f>
        <v>0</v>
      </c>
      <c r="CW32" s="6">
        <f>(CQ32*3)+(CR32*5)+(CS32*5)+(CT32*20)</f>
        <v>0</v>
      </c>
      <c r="CX32" s="15">
        <f>CU32+CV32+CW32</f>
        <v>0</v>
      </c>
      <c r="CY32" s="16"/>
      <c r="CZ32" s="1"/>
      <c r="DA32" s="2"/>
      <c r="DB32" s="2"/>
      <c r="DC32" s="2"/>
      <c r="DD32" s="2"/>
      <c r="DE32" s="2"/>
      <c r="DF32" s="7">
        <f>CY32+CZ32</f>
        <v>0</v>
      </c>
      <c r="DG32" s="14">
        <f>DA32/2</f>
        <v>0</v>
      </c>
      <c r="DH32" s="6">
        <f>(DB32*3)+(DC32*5)+(DD32*5)+(DE32*20)</f>
        <v>0</v>
      </c>
      <c r="DI32" s="15">
        <f>DF32+DG32+DH32</f>
        <v>0</v>
      </c>
      <c r="DJ32" s="16"/>
      <c r="DK32" s="1"/>
      <c r="DL32" s="2"/>
      <c r="DM32" s="2"/>
      <c r="DN32" s="2"/>
      <c r="DO32" s="2"/>
      <c r="DP32" s="2"/>
      <c r="DQ32" s="7">
        <f>DJ32+DK32</f>
        <v>0</v>
      </c>
      <c r="DR32" s="14">
        <f>DL32/2</f>
        <v>0</v>
      </c>
      <c r="DS32" s="6">
        <f>(DM32*3)+(DN32*5)+(DO32*5)+(DP32*20)</f>
        <v>0</v>
      </c>
      <c r="DT32" s="15">
        <f>DQ32+DR32+DS32</f>
        <v>0</v>
      </c>
      <c r="DU32" s="16"/>
      <c r="DV32" s="1"/>
      <c r="DW32" s="2"/>
      <c r="DX32" s="2"/>
      <c r="DY32" s="2"/>
      <c r="DZ32" s="2"/>
      <c r="EA32" s="2"/>
      <c r="EB32" s="7">
        <f>DU32+DV32</f>
        <v>0</v>
      </c>
      <c r="EC32" s="14">
        <f>DW32/2</f>
        <v>0</v>
      </c>
      <c r="ED32" s="6">
        <f>(DX32*3)+(DY32*5)+(DZ32*5)+(EA32*20)</f>
        <v>0</v>
      </c>
      <c r="EE32" s="15">
        <f>EB32+EC32+ED32</f>
        <v>0</v>
      </c>
      <c r="EF32" s="16"/>
      <c r="EG32" s="1"/>
      <c r="EH32" s="2"/>
      <c r="EI32" s="2"/>
      <c r="EJ32" s="2"/>
      <c r="EK32" s="2"/>
      <c r="EL32" s="2"/>
      <c r="EM32" s="7">
        <f>EF32+EG32</f>
        <v>0</v>
      </c>
      <c r="EN32" s="14">
        <f>EH32/2</f>
        <v>0</v>
      </c>
      <c r="EO32" s="6">
        <f>(EI32*3)+(EJ32*5)+(EK32*5)+(EL32*20)</f>
        <v>0</v>
      </c>
      <c r="EP32" s="15">
        <f>EM32+EN32+EO32</f>
        <v>0</v>
      </c>
      <c r="EQ32" s="16"/>
      <c r="ER32" s="1"/>
      <c r="ES32" s="2"/>
      <c r="ET32" s="2"/>
      <c r="EU32" s="2"/>
      <c r="EV32" s="2"/>
      <c r="EW32" s="2"/>
      <c r="EX32" s="7">
        <f>EQ32+ER32</f>
        <v>0</v>
      </c>
      <c r="EY32" s="14">
        <f>ES32/2</f>
        <v>0</v>
      </c>
      <c r="EZ32" s="6">
        <f>(ET32*3)+(EU32*5)+(EV32*5)+(EW32*20)</f>
        <v>0</v>
      </c>
      <c r="FA32" s="15">
        <f>EX32+EY32+EZ32</f>
        <v>0</v>
      </c>
      <c r="FB32" s="16"/>
      <c r="FC32" s="1"/>
      <c r="FD32" s="2"/>
      <c r="FE32" s="2"/>
      <c r="FF32" s="2"/>
      <c r="FG32" s="2"/>
      <c r="FH32" s="2"/>
      <c r="FI32" s="7">
        <f>FB32+FC32</f>
        <v>0</v>
      </c>
      <c r="FJ32" s="14">
        <f>FD32/2</f>
        <v>0</v>
      </c>
      <c r="FK32" s="6">
        <f>(FE32*3)+(FF32*5)+(FG32*5)+(FH32*20)</f>
        <v>0</v>
      </c>
      <c r="FL32" s="15">
        <f>FI32+FJ32+FK32</f>
        <v>0</v>
      </c>
      <c r="FM32" s="16"/>
      <c r="FN32" s="1"/>
      <c r="FO32" s="2"/>
      <c r="FP32" s="2"/>
      <c r="FQ32" s="2"/>
      <c r="FR32" s="2"/>
      <c r="FS32" s="2"/>
      <c r="FT32" s="7">
        <f>FM32+FN32</f>
        <v>0</v>
      </c>
      <c r="FU32" s="14">
        <f>FO32/2</f>
        <v>0</v>
      </c>
      <c r="FV32" s="6">
        <f>(FP32*3)+(FQ32*5)+(FR32*5)+(FS32*20)</f>
        <v>0</v>
      </c>
      <c r="FW32" s="15">
        <f>FT32+FU32+FV32</f>
        <v>0</v>
      </c>
      <c r="FX32" s="16"/>
      <c r="FY32" s="1"/>
      <c r="FZ32" s="2"/>
      <c r="GA32" s="2"/>
      <c r="GB32" s="2"/>
      <c r="GC32" s="2"/>
      <c r="GD32" s="2"/>
      <c r="GE32" s="7">
        <f>FX32+FY32</f>
        <v>0</v>
      </c>
      <c r="GF32" s="14">
        <f>FZ32/2</f>
        <v>0</v>
      </c>
      <c r="GG32" s="6">
        <f>(GA32*3)+(GB32*5)+(GC32*5)+(GD32*20)</f>
        <v>0</v>
      </c>
      <c r="GH32" s="15">
        <f>GE32+GF32+GG32</f>
        <v>0</v>
      </c>
      <c r="GI32" s="16"/>
      <c r="GJ32" s="1"/>
      <c r="GK32" s="2"/>
      <c r="GL32" s="2"/>
      <c r="GM32" s="2"/>
      <c r="GN32" s="2"/>
      <c r="GO32" s="2"/>
      <c r="GP32" s="7">
        <f>GI32+GJ32</f>
        <v>0</v>
      </c>
      <c r="GQ32" s="14">
        <f>GK32/2</f>
        <v>0</v>
      </c>
      <c r="GR32" s="6">
        <f>(GL32*3)+(GM32*5)+(GN32*5)+(GO32*20)</f>
        <v>0</v>
      </c>
      <c r="GS32" s="15">
        <f>GP32+GQ32+GR32</f>
        <v>0</v>
      </c>
      <c r="GT32" s="16"/>
      <c r="GU32" s="1"/>
      <c r="GV32" s="2"/>
      <c r="GW32" s="2"/>
      <c r="GX32" s="2"/>
      <c r="GY32" s="2"/>
      <c r="GZ32" s="2"/>
      <c r="HA32" s="7">
        <f>GT32+GU32</f>
        <v>0</v>
      </c>
      <c r="HB32" s="14">
        <f>GV32/2</f>
        <v>0</v>
      </c>
      <c r="HC32" s="6">
        <f>(GW32*3)+(GX32*5)+(GY32*5)+(GZ32*20)</f>
        <v>0</v>
      </c>
      <c r="HD32" s="15">
        <f>HA32+HB32+HC32</f>
        <v>0</v>
      </c>
      <c r="HE32" s="16"/>
      <c r="HF32" s="1"/>
      <c r="HG32" s="2"/>
      <c r="HH32" s="2"/>
      <c r="HI32" s="2"/>
      <c r="HJ32" s="2"/>
      <c r="HK32" s="2"/>
      <c r="HL32" s="7">
        <f>HE32+HF32</f>
        <v>0</v>
      </c>
      <c r="HM32" s="14">
        <f>HG32/2</f>
        <v>0</v>
      </c>
      <c r="HN32" s="6">
        <f>(HH32*3)+(HI32*5)+(HJ32*5)+(HK32*20)</f>
        <v>0</v>
      </c>
      <c r="HO32" s="15">
        <f>HL32+HM32+HN32</f>
        <v>0</v>
      </c>
      <c r="HP32" s="16"/>
      <c r="HQ32" s="1"/>
      <c r="HR32" s="2"/>
      <c r="HS32" s="2"/>
      <c r="HT32" s="2"/>
      <c r="HU32" s="2"/>
      <c r="HV32" s="2"/>
      <c r="HW32" s="7">
        <f>HP32+HQ32</f>
        <v>0</v>
      </c>
      <c r="HX32" s="14">
        <f>HR32/2</f>
        <v>0</v>
      </c>
      <c r="HY32" s="6">
        <f>(HS32*3)+(HT32*5)+(HU32*5)+(HV32*20)</f>
        <v>0</v>
      </c>
      <c r="HZ32" s="15">
        <f>HW32+HX32+HY32</f>
        <v>0</v>
      </c>
      <c r="IA32" s="16"/>
      <c r="IB32" s="1"/>
      <c r="IC32" s="2"/>
      <c r="ID32" s="2"/>
      <c r="IE32" s="2"/>
      <c r="IF32" s="2"/>
      <c r="IG32" s="2"/>
      <c r="IH32" s="7">
        <f>IA32+IB32</f>
        <v>0</v>
      </c>
      <c r="II32" s="14">
        <f>IC32/2</f>
        <v>0</v>
      </c>
      <c r="IJ32" s="6">
        <f>(ID32*3)+(IE32*5)+(IF32*5)+(IG32*20)</f>
        <v>0</v>
      </c>
      <c r="IK32" s="52">
        <f>IH32+II32+IJ32</f>
        <v>0</v>
      </c>
      <c r="IL32" s="53"/>
    </row>
    <row r="33" spans="1:246" ht="12.75">
      <c r="A33" s="31">
        <v>8</v>
      </c>
      <c r="B33" s="96" t="s">
        <v>181</v>
      </c>
      <c r="C33" s="29"/>
      <c r="D33" s="30"/>
      <c r="E33" s="97" t="s">
        <v>18</v>
      </c>
      <c r="F33" s="98" t="s">
        <v>96</v>
      </c>
      <c r="G33" s="28">
        <f t="shared" si="52"/>
      </c>
      <c r="H33" s="24" t="e">
        <f>IF(AND($H$2="Y",J33&gt;0,OR(AND(G33=1,#REF!=10),AND(G33=2,#REF!=20),AND(G33=3,#REF!=30),AND(G33=4,G102=40),AND(G33=5,G108=50),AND(G33=6,G115=60),AND(G33=7,G124=70),AND(G33=8,#REF!=80),AND(G33=9,G132=90),AND(G33=10,#REF!=100))),VLOOKUP(J33-1,SortLookup!$A$13:$B$16,2,FALSE),"")</f>
        <v>#REF!</v>
      </c>
      <c r="I33" s="40">
        <f>IF(ISNA(VLOOKUP(E33,SortLookup!$A$1:$B$5,2,FALSE))," ",VLOOKUP(E33,SortLookup!$A$1:$B$5,2,FALSE))</f>
        <v>1</v>
      </c>
      <c r="J33" s="25" t="str">
        <f>IF(ISNA(VLOOKUP(F33,SortLookup!$A$7:$B$11,2,FALSE))," ",VLOOKUP(F33,SortLookup!$A$7:$B$11,2,FALSE))</f>
        <v> </v>
      </c>
      <c r="K33" s="79">
        <f t="shared" si="27"/>
        <v>125.43</v>
      </c>
      <c r="L33" s="80">
        <f t="shared" si="28"/>
        <v>110.43</v>
      </c>
      <c r="M33" s="47">
        <f t="shared" si="29"/>
        <v>0</v>
      </c>
      <c r="N33" s="48">
        <f t="shared" si="30"/>
        <v>15</v>
      </c>
      <c r="O33" s="81">
        <f t="shared" si="31"/>
        <v>30</v>
      </c>
      <c r="P33" s="37">
        <v>4.52</v>
      </c>
      <c r="Q33" s="34">
        <v>3.55</v>
      </c>
      <c r="R33" s="34">
        <v>3.17</v>
      </c>
      <c r="S33" s="34">
        <v>20.53</v>
      </c>
      <c r="T33" s="34"/>
      <c r="U33" s="34"/>
      <c r="V33" s="34"/>
      <c r="W33" s="35">
        <v>24</v>
      </c>
      <c r="X33" s="35">
        <v>0</v>
      </c>
      <c r="Y33" s="35">
        <v>0</v>
      </c>
      <c r="Z33" s="35">
        <v>0</v>
      </c>
      <c r="AA33" s="36">
        <v>0</v>
      </c>
      <c r="AB33" s="33">
        <f t="shared" si="32"/>
        <v>31.77</v>
      </c>
      <c r="AC33" s="32">
        <f t="shared" si="33"/>
        <v>12</v>
      </c>
      <c r="AD33" s="26">
        <f t="shared" si="34"/>
        <v>0</v>
      </c>
      <c r="AE33" s="64">
        <f t="shared" si="35"/>
        <v>43.77</v>
      </c>
      <c r="AF33" s="37">
        <v>30.62</v>
      </c>
      <c r="AG33" s="34"/>
      <c r="AH33" s="34"/>
      <c r="AI33" s="34"/>
      <c r="AJ33" s="35">
        <v>0</v>
      </c>
      <c r="AK33" s="35">
        <v>0</v>
      </c>
      <c r="AL33" s="35">
        <v>0</v>
      </c>
      <c r="AM33" s="35">
        <v>0</v>
      </c>
      <c r="AN33" s="36">
        <v>0</v>
      </c>
      <c r="AO33" s="33">
        <f t="shared" si="36"/>
        <v>30.62</v>
      </c>
      <c r="AP33" s="32">
        <f t="shared" si="37"/>
        <v>0</v>
      </c>
      <c r="AQ33" s="26">
        <f t="shared" si="38"/>
        <v>0</v>
      </c>
      <c r="AR33" s="64">
        <f t="shared" si="39"/>
        <v>30.62</v>
      </c>
      <c r="AS33" s="37">
        <v>26.79</v>
      </c>
      <c r="AT33" s="34"/>
      <c r="AU33" s="34"/>
      <c r="AV33" s="35">
        <v>3</v>
      </c>
      <c r="AW33" s="35">
        <v>0</v>
      </c>
      <c r="AX33" s="35">
        <v>0</v>
      </c>
      <c r="AY33" s="35">
        <v>0</v>
      </c>
      <c r="AZ33" s="36">
        <v>0</v>
      </c>
      <c r="BA33" s="33">
        <f t="shared" si="40"/>
        <v>26.79</v>
      </c>
      <c r="BB33" s="32">
        <f t="shared" si="41"/>
        <v>1.5</v>
      </c>
      <c r="BC33" s="26">
        <f t="shared" si="42"/>
        <v>0</v>
      </c>
      <c r="BD33" s="64">
        <f t="shared" si="43"/>
        <v>28.29</v>
      </c>
      <c r="BE33" s="33"/>
      <c r="BF33" s="61"/>
      <c r="BG33" s="35"/>
      <c r="BH33" s="35"/>
      <c r="BI33" s="35"/>
      <c r="BJ33" s="35"/>
      <c r="BK33" s="36"/>
      <c r="BL33" s="57">
        <f t="shared" si="44"/>
        <v>0</v>
      </c>
      <c r="BM33" s="48">
        <f t="shared" si="45"/>
        <v>0</v>
      </c>
      <c r="BN33" s="47">
        <f t="shared" si="46"/>
        <v>0</v>
      </c>
      <c r="BO33" s="46">
        <f t="shared" si="47"/>
        <v>0</v>
      </c>
      <c r="BP33" s="37">
        <v>21.25</v>
      </c>
      <c r="BQ33" s="34"/>
      <c r="BR33" s="34"/>
      <c r="BS33" s="34"/>
      <c r="BT33" s="35">
        <v>3</v>
      </c>
      <c r="BU33" s="35">
        <v>0</v>
      </c>
      <c r="BV33" s="35">
        <v>0</v>
      </c>
      <c r="BW33" s="35">
        <v>0</v>
      </c>
      <c r="BX33" s="36">
        <v>0</v>
      </c>
      <c r="BY33" s="33">
        <f t="shared" si="48"/>
        <v>21.25</v>
      </c>
      <c r="BZ33" s="32">
        <f t="shared" si="49"/>
        <v>1.5</v>
      </c>
      <c r="CA33" s="38">
        <f t="shared" si="50"/>
        <v>0</v>
      </c>
      <c r="CB33" s="27">
        <f t="shared" si="51"/>
        <v>22.75</v>
      </c>
      <c r="CC33" s="1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2"/>
      <c r="IL33" s="53"/>
    </row>
    <row r="34" spans="1:246" ht="12.75">
      <c r="A34" s="31">
        <v>9</v>
      </c>
      <c r="B34" s="29" t="s">
        <v>111</v>
      </c>
      <c r="C34" s="29"/>
      <c r="D34" s="30" t="s">
        <v>101</v>
      </c>
      <c r="E34" s="30" t="s">
        <v>18</v>
      </c>
      <c r="F34" s="63" t="s">
        <v>24</v>
      </c>
      <c r="G34" s="28">
        <f t="shared" si="52"/>
      </c>
      <c r="H34" s="24" t="e">
        <f>IF(AND($H$2="Y",J34&gt;0,OR(AND(G34=1,#REF!=10),AND(G34=2,#REF!=20),AND(G34=3,#REF!=30),AND(G34=4,G104=40),AND(G34=5,#REF!=50),AND(G34=6,G113=60),AND(G34=7,G122=70),AND(G34=8,#REF!=80),AND(G34=9,G130=90),AND(G34=10,#REF!=100))),VLOOKUP(J34-1,SortLookup!$A$13:$B$16,2,FALSE),"")</f>
        <v>#REF!</v>
      </c>
      <c r="I34" s="40">
        <f>IF(ISNA(VLOOKUP(E34,SortLookup!$A$1:$B$5,2,FALSE))," ",VLOOKUP(E34,SortLookup!$A$1:$B$5,2,FALSE))</f>
        <v>1</v>
      </c>
      <c r="J34" s="25">
        <f>IF(ISNA(VLOOKUP(F34,SortLookup!$A$7:$B$11,2,FALSE))," ",VLOOKUP(F34,SortLookup!$A$7:$B$11,2,FALSE))</f>
        <v>3</v>
      </c>
      <c r="K34" s="79">
        <f t="shared" si="27"/>
        <v>145.62</v>
      </c>
      <c r="L34" s="80">
        <f t="shared" si="28"/>
        <v>130.62</v>
      </c>
      <c r="M34" s="47">
        <f t="shared" si="29"/>
        <v>0</v>
      </c>
      <c r="N34" s="48">
        <f t="shared" si="30"/>
        <v>15</v>
      </c>
      <c r="O34" s="81">
        <f t="shared" si="31"/>
        <v>30</v>
      </c>
      <c r="P34" s="37">
        <v>3.56</v>
      </c>
      <c r="Q34" s="34">
        <v>2.6</v>
      </c>
      <c r="R34" s="34">
        <v>6.28</v>
      </c>
      <c r="S34" s="34">
        <v>22.36</v>
      </c>
      <c r="T34" s="34"/>
      <c r="U34" s="34"/>
      <c r="V34" s="34"/>
      <c r="W34" s="35">
        <v>27</v>
      </c>
      <c r="X34" s="35">
        <v>0</v>
      </c>
      <c r="Y34" s="35">
        <v>0</v>
      </c>
      <c r="Z34" s="35">
        <v>0</v>
      </c>
      <c r="AA34" s="36">
        <v>0</v>
      </c>
      <c r="AB34" s="33">
        <f t="shared" si="32"/>
        <v>34.8</v>
      </c>
      <c r="AC34" s="32">
        <f t="shared" si="33"/>
        <v>13.5</v>
      </c>
      <c r="AD34" s="26">
        <f t="shared" si="34"/>
        <v>0</v>
      </c>
      <c r="AE34" s="64">
        <f t="shared" si="35"/>
        <v>48.3</v>
      </c>
      <c r="AF34" s="37">
        <v>32.38</v>
      </c>
      <c r="AG34" s="34"/>
      <c r="AH34" s="34"/>
      <c r="AI34" s="34"/>
      <c r="AJ34" s="35">
        <v>0</v>
      </c>
      <c r="AK34" s="35">
        <v>0</v>
      </c>
      <c r="AL34" s="35">
        <v>0</v>
      </c>
      <c r="AM34" s="35">
        <v>0</v>
      </c>
      <c r="AN34" s="36">
        <v>0</v>
      </c>
      <c r="AO34" s="33">
        <f t="shared" si="36"/>
        <v>32.38</v>
      </c>
      <c r="AP34" s="32">
        <f t="shared" si="37"/>
        <v>0</v>
      </c>
      <c r="AQ34" s="26">
        <f t="shared" si="38"/>
        <v>0</v>
      </c>
      <c r="AR34" s="64">
        <f t="shared" si="39"/>
        <v>32.38</v>
      </c>
      <c r="AS34" s="37">
        <v>30.86</v>
      </c>
      <c r="AT34" s="34"/>
      <c r="AU34" s="34"/>
      <c r="AV34" s="35">
        <v>1</v>
      </c>
      <c r="AW34" s="35">
        <v>0</v>
      </c>
      <c r="AX34" s="35">
        <v>0</v>
      </c>
      <c r="AY34" s="35">
        <v>0</v>
      </c>
      <c r="AZ34" s="36">
        <v>0</v>
      </c>
      <c r="BA34" s="33">
        <f t="shared" si="40"/>
        <v>30.86</v>
      </c>
      <c r="BB34" s="32">
        <f t="shared" si="41"/>
        <v>0.5</v>
      </c>
      <c r="BC34" s="26">
        <f t="shared" si="42"/>
        <v>0</v>
      </c>
      <c r="BD34" s="64">
        <f t="shared" si="43"/>
        <v>31.36</v>
      </c>
      <c r="BE34" s="33"/>
      <c r="BF34" s="61"/>
      <c r="BG34" s="35"/>
      <c r="BH34" s="35"/>
      <c r="BI34" s="35"/>
      <c r="BJ34" s="35"/>
      <c r="BK34" s="36"/>
      <c r="BL34" s="57">
        <f t="shared" si="44"/>
        <v>0</v>
      </c>
      <c r="BM34" s="48">
        <f t="shared" si="45"/>
        <v>0</v>
      </c>
      <c r="BN34" s="47">
        <f t="shared" si="46"/>
        <v>0</v>
      </c>
      <c r="BO34" s="46">
        <f t="shared" si="47"/>
        <v>0</v>
      </c>
      <c r="BP34" s="37">
        <v>32.58</v>
      </c>
      <c r="BQ34" s="34"/>
      <c r="BR34" s="34"/>
      <c r="BS34" s="34"/>
      <c r="BT34" s="35">
        <v>2</v>
      </c>
      <c r="BU34" s="35">
        <v>0</v>
      </c>
      <c r="BV34" s="35">
        <v>0</v>
      </c>
      <c r="BW34" s="35">
        <v>0</v>
      </c>
      <c r="BX34" s="36">
        <v>0</v>
      </c>
      <c r="BY34" s="33">
        <f t="shared" si="48"/>
        <v>32.58</v>
      </c>
      <c r="BZ34" s="32">
        <f t="shared" si="49"/>
        <v>1</v>
      </c>
      <c r="CA34" s="38">
        <f t="shared" si="50"/>
        <v>0</v>
      </c>
      <c r="CB34" s="27">
        <f t="shared" si="51"/>
        <v>33.58</v>
      </c>
      <c r="CC34" s="1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2"/>
      <c r="IL34" s="53"/>
    </row>
    <row r="35" spans="1:246" ht="12.75">
      <c r="A35" s="31">
        <v>10</v>
      </c>
      <c r="B35" s="96" t="s">
        <v>168</v>
      </c>
      <c r="C35" s="29"/>
      <c r="D35" s="30"/>
      <c r="E35" s="97" t="s">
        <v>18</v>
      </c>
      <c r="F35" s="98" t="s">
        <v>97</v>
      </c>
      <c r="G35" s="28">
        <f t="shared" si="52"/>
      </c>
      <c r="H35" s="24" t="e">
        <f>IF(AND($H$2="Y",J35&gt;0,OR(AND(G35=1,#REF!=10),AND(G35=2,#REF!=20),AND(G35=3,G64=30),AND(G35=4,G133=40),AND(G35=5,#REF!=50),AND(G35=6,G143=60),AND(G35=7,G152=70),AND(G35=8,G161=80),AND(G35=9,G170=90),AND(G35=10,G179=100))),VLOOKUP(J35-1,SortLookup!$A$13:$B$16,2,FALSE),"")</f>
        <v>#REF!</v>
      </c>
      <c r="I35" s="40">
        <f>IF(ISNA(VLOOKUP(E35,SortLookup!$A$1:$B$5,2,FALSE))," ",VLOOKUP(E35,SortLookup!$A$1:$B$5,2,FALSE))</f>
        <v>1</v>
      </c>
      <c r="J35" s="25" t="str">
        <f>IF(ISNA(VLOOKUP(F35,SortLookup!$A$7:$B$11,2,FALSE))," ",VLOOKUP(F35,SortLookup!$A$7:$B$11,2,FALSE))</f>
        <v> </v>
      </c>
      <c r="K35" s="83">
        <f t="shared" si="27"/>
        <v>180.62</v>
      </c>
      <c r="L35" s="84">
        <f t="shared" si="28"/>
        <v>140.62</v>
      </c>
      <c r="M35" s="26">
        <f t="shared" si="29"/>
        <v>16</v>
      </c>
      <c r="N35" s="32">
        <f t="shared" si="30"/>
        <v>24</v>
      </c>
      <c r="O35" s="85">
        <f t="shared" si="31"/>
        <v>48</v>
      </c>
      <c r="P35" s="37">
        <v>5.03</v>
      </c>
      <c r="Q35" s="34">
        <v>3.97</v>
      </c>
      <c r="R35" s="34">
        <v>3.53</v>
      </c>
      <c r="S35" s="34">
        <v>22.02</v>
      </c>
      <c r="T35" s="34"/>
      <c r="U35" s="34"/>
      <c r="V35" s="34"/>
      <c r="W35" s="35">
        <v>40</v>
      </c>
      <c r="X35" s="35">
        <v>1</v>
      </c>
      <c r="Y35" s="35">
        <v>0</v>
      </c>
      <c r="Z35" s="35">
        <v>1</v>
      </c>
      <c r="AA35" s="36">
        <v>0</v>
      </c>
      <c r="AB35" s="33">
        <f t="shared" si="32"/>
        <v>34.55</v>
      </c>
      <c r="AC35" s="32">
        <f t="shared" si="33"/>
        <v>20</v>
      </c>
      <c r="AD35" s="26">
        <f t="shared" si="34"/>
        <v>8</v>
      </c>
      <c r="AE35" s="64">
        <f t="shared" si="35"/>
        <v>62.55</v>
      </c>
      <c r="AF35" s="37">
        <v>38.31</v>
      </c>
      <c r="AG35" s="34"/>
      <c r="AH35" s="34"/>
      <c r="AI35" s="34"/>
      <c r="AJ35" s="35">
        <v>0</v>
      </c>
      <c r="AK35" s="35">
        <v>0</v>
      </c>
      <c r="AL35" s="35">
        <v>0</v>
      </c>
      <c r="AM35" s="35">
        <v>0</v>
      </c>
      <c r="AN35" s="36">
        <v>0</v>
      </c>
      <c r="AO35" s="33">
        <f t="shared" si="36"/>
        <v>38.31</v>
      </c>
      <c r="AP35" s="32">
        <f t="shared" si="37"/>
        <v>0</v>
      </c>
      <c r="AQ35" s="26">
        <f t="shared" si="38"/>
        <v>0</v>
      </c>
      <c r="AR35" s="64">
        <f t="shared" si="39"/>
        <v>38.31</v>
      </c>
      <c r="AS35" s="37">
        <v>30.46</v>
      </c>
      <c r="AT35" s="34"/>
      <c r="AU35" s="34"/>
      <c r="AV35" s="35">
        <v>3</v>
      </c>
      <c r="AW35" s="35">
        <v>1</v>
      </c>
      <c r="AX35" s="35">
        <v>0</v>
      </c>
      <c r="AY35" s="35">
        <v>1</v>
      </c>
      <c r="AZ35" s="36">
        <v>0</v>
      </c>
      <c r="BA35" s="33">
        <f t="shared" si="40"/>
        <v>30.46</v>
      </c>
      <c r="BB35" s="32">
        <f t="shared" si="41"/>
        <v>1.5</v>
      </c>
      <c r="BC35" s="26">
        <f t="shared" si="42"/>
        <v>8</v>
      </c>
      <c r="BD35" s="64">
        <f t="shared" si="43"/>
        <v>39.96</v>
      </c>
      <c r="BE35" s="33"/>
      <c r="BF35" s="61"/>
      <c r="BG35" s="35"/>
      <c r="BH35" s="35"/>
      <c r="BI35" s="35"/>
      <c r="BJ35" s="35"/>
      <c r="BK35" s="36"/>
      <c r="BL35" s="57">
        <f t="shared" si="44"/>
        <v>0</v>
      </c>
      <c r="BM35" s="48">
        <f t="shared" si="45"/>
        <v>0</v>
      </c>
      <c r="BN35" s="47">
        <f t="shared" si="46"/>
        <v>0</v>
      </c>
      <c r="BO35" s="46">
        <f t="shared" si="47"/>
        <v>0</v>
      </c>
      <c r="BP35" s="37">
        <v>37.3</v>
      </c>
      <c r="BQ35" s="34"/>
      <c r="BR35" s="34"/>
      <c r="BS35" s="34"/>
      <c r="BT35" s="35">
        <v>5</v>
      </c>
      <c r="BU35" s="35">
        <v>0</v>
      </c>
      <c r="BV35" s="35">
        <v>0</v>
      </c>
      <c r="BW35" s="35">
        <v>0</v>
      </c>
      <c r="BX35" s="36">
        <v>0</v>
      </c>
      <c r="BY35" s="33">
        <f t="shared" si="48"/>
        <v>37.3</v>
      </c>
      <c r="BZ35" s="32">
        <f t="shared" si="49"/>
        <v>2.5</v>
      </c>
      <c r="CA35" s="38">
        <f t="shared" si="50"/>
        <v>0</v>
      </c>
      <c r="CB35" s="27">
        <f t="shared" si="51"/>
        <v>39.8</v>
      </c>
      <c r="CC35" s="1"/>
      <c r="CD35" s="1"/>
      <c r="CE35" s="2"/>
      <c r="CF35" s="2"/>
      <c r="CG35" s="2"/>
      <c r="CH35" s="2"/>
      <c r="CI35" s="2"/>
      <c r="CJ35" s="7">
        <f>CC35+CD35</f>
        <v>0</v>
      </c>
      <c r="CK35" s="14">
        <f>CE35/2</f>
        <v>0</v>
      </c>
      <c r="CL35" s="6">
        <f>(CF35*3)+(CG35*5)+(CH35*5)+(CI35*20)</f>
        <v>0</v>
      </c>
      <c r="CM35" s="15">
        <f>CJ35+CK35+CL35</f>
        <v>0</v>
      </c>
      <c r="CN35" s="16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52">
        <f>IH35+II35+IJ35</f>
        <v>0</v>
      </c>
      <c r="IL35" s="53"/>
    </row>
    <row r="36" spans="1:246" ht="12.75">
      <c r="A36" s="31">
        <v>11</v>
      </c>
      <c r="B36" s="42" t="s">
        <v>126</v>
      </c>
      <c r="C36" s="42"/>
      <c r="D36" s="43" t="s">
        <v>130</v>
      </c>
      <c r="E36" s="43" t="s">
        <v>18</v>
      </c>
      <c r="F36" s="65" t="s">
        <v>24</v>
      </c>
      <c r="G36" s="59">
        <f t="shared" si="52"/>
      </c>
      <c r="H36" s="44" t="e">
        <f>IF(AND($H$2="Y",J36&gt;0,OR(AND(G36=1,#REF!=10),AND(G36=2,#REF!=20),AND(G36=3,#REF!=30),AND(G36=4,G106=40),AND(G36=5,G112=50),AND(G36=6,G119=60),AND(G36=7,G128=70),AND(G36=8,#REF!=80),AND(G36=9,G136=90),AND(G36=10,#REF!=100))),VLOOKUP(J36-1,SortLookup!$A$13:$B$16,2,FALSE),"")</f>
        <v>#REF!</v>
      </c>
      <c r="I36" s="45">
        <f>IF(ISNA(VLOOKUP(E36,SortLookup!$A$1:$B$5,2,FALSE))," ",VLOOKUP(E36,SortLookup!$A$1:$B$5,2,FALSE))</f>
        <v>1</v>
      </c>
      <c r="J36" s="54">
        <f>IF(ISNA(VLOOKUP(F36,SortLookup!$A$7:$B$11,2,FALSE))," ",VLOOKUP(F36,SortLookup!$A$7:$B$11,2,FALSE))</f>
        <v>3</v>
      </c>
      <c r="K36" s="79">
        <f t="shared" si="27"/>
        <v>246.34</v>
      </c>
      <c r="L36" s="80">
        <f t="shared" si="28"/>
        <v>219.34</v>
      </c>
      <c r="M36" s="47">
        <f t="shared" si="29"/>
        <v>10</v>
      </c>
      <c r="N36" s="48">
        <f t="shared" si="30"/>
        <v>17</v>
      </c>
      <c r="O36" s="81">
        <f t="shared" si="31"/>
        <v>34</v>
      </c>
      <c r="P36" s="55">
        <v>4.72</v>
      </c>
      <c r="Q36" s="49">
        <v>3.42</v>
      </c>
      <c r="R36" s="49">
        <v>3.37</v>
      </c>
      <c r="S36" s="49">
        <v>27.1</v>
      </c>
      <c r="T36" s="49"/>
      <c r="U36" s="49"/>
      <c r="V36" s="49"/>
      <c r="W36" s="50">
        <v>17</v>
      </c>
      <c r="X36" s="35">
        <v>0</v>
      </c>
      <c r="Y36" s="35">
        <v>0</v>
      </c>
      <c r="Z36" s="35">
        <v>0</v>
      </c>
      <c r="AA36" s="36">
        <v>0</v>
      </c>
      <c r="AB36" s="33">
        <f t="shared" si="32"/>
        <v>38.61</v>
      </c>
      <c r="AC36" s="32">
        <f t="shared" si="33"/>
        <v>8.5</v>
      </c>
      <c r="AD36" s="26">
        <f t="shared" si="34"/>
        <v>0</v>
      </c>
      <c r="AE36" s="64">
        <f t="shared" si="35"/>
        <v>47.11</v>
      </c>
      <c r="AF36" s="37">
        <v>82.15</v>
      </c>
      <c r="AG36" s="34"/>
      <c r="AH36" s="34"/>
      <c r="AI36" s="34"/>
      <c r="AJ36" s="35">
        <v>10</v>
      </c>
      <c r="AK36" s="35">
        <v>0</v>
      </c>
      <c r="AL36" s="35">
        <v>2</v>
      </c>
      <c r="AM36" s="35">
        <v>0</v>
      </c>
      <c r="AN36" s="36">
        <v>0</v>
      </c>
      <c r="AO36" s="33">
        <f t="shared" si="36"/>
        <v>82.15</v>
      </c>
      <c r="AP36" s="32">
        <f t="shared" si="37"/>
        <v>5</v>
      </c>
      <c r="AQ36" s="26">
        <f t="shared" si="38"/>
        <v>10</v>
      </c>
      <c r="AR36" s="64">
        <f t="shared" si="39"/>
        <v>97.15</v>
      </c>
      <c r="AS36" s="37">
        <v>35.43</v>
      </c>
      <c r="AT36" s="34"/>
      <c r="AU36" s="34"/>
      <c r="AV36" s="35">
        <v>1</v>
      </c>
      <c r="AW36" s="35">
        <v>0</v>
      </c>
      <c r="AX36" s="35">
        <v>0</v>
      </c>
      <c r="AY36" s="35">
        <v>0</v>
      </c>
      <c r="AZ36" s="36">
        <v>0</v>
      </c>
      <c r="BA36" s="33">
        <f t="shared" si="40"/>
        <v>35.43</v>
      </c>
      <c r="BB36" s="32">
        <f t="shared" si="41"/>
        <v>0.5</v>
      </c>
      <c r="BC36" s="26">
        <f t="shared" si="42"/>
        <v>0</v>
      </c>
      <c r="BD36" s="64">
        <f t="shared" si="43"/>
        <v>35.93</v>
      </c>
      <c r="BE36" s="33"/>
      <c r="BF36" s="61"/>
      <c r="BG36" s="35"/>
      <c r="BH36" s="35"/>
      <c r="BI36" s="35"/>
      <c r="BJ36" s="35"/>
      <c r="BK36" s="36"/>
      <c r="BL36" s="57">
        <f t="shared" si="44"/>
        <v>0</v>
      </c>
      <c r="BM36" s="48">
        <f t="shared" si="45"/>
        <v>0</v>
      </c>
      <c r="BN36" s="47">
        <f t="shared" si="46"/>
        <v>0</v>
      </c>
      <c r="BO36" s="46">
        <f t="shared" si="47"/>
        <v>0</v>
      </c>
      <c r="BP36" s="37">
        <v>63.15</v>
      </c>
      <c r="BQ36" s="34"/>
      <c r="BR36" s="34"/>
      <c r="BS36" s="34"/>
      <c r="BT36" s="35">
        <v>6</v>
      </c>
      <c r="BU36" s="35">
        <v>0</v>
      </c>
      <c r="BV36" s="35">
        <v>0</v>
      </c>
      <c r="BW36" s="35">
        <v>0</v>
      </c>
      <c r="BX36" s="36">
        <v>0</v>
      </c>
      <c r="BY36" s="33">
        <f t="shared" si="48"/>
        <v>63.15</v>
      </c>
      <c r="BZ36" s="32">
        <f t="shared" si="49"/>
        <v>3</v>
      </c>
      <c r="CA36" s="38">
        <f t="shared" si="50"/>
        <v>0</v>
      </c>
      <c r="CB36" s="27">
        <f t="shared" si="51"/>
        <v>66.15</v>
      </c>
      <c r="CC36" s="1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2"/>
      <c r="IL36" s="53"/>
    </row>
    <row r="37" spans="1:246" ht="12.75">
      <c r="A37" s="31">
        <v>12</v>
      </c>
      <c r="B37" s="96" t="s">
        <v>189</v>
      </c>
      <c r="C37" s="29"/>
      <c r="D37" s="30"/>
      <c r="E37" s="97" t="s">
        <v>18</v>
      </c>
      <c r="F37" s="98" t="s">
        <v>25</v>
      </c>
      <c r="G37" s="28">
        <f t="shared" si="52"/>
      </c>
      <c r="H37" s="24" t="e">
        <f>IF(AND($H$2="Y",J37&gt;0,OR(AND(G37=1,#REF!=10),AND(G37=2,#REF!=20),AND(G37=3,#REF!=30),AND(G37=4,G111=40),AND(G37=5,G117=50),AND(G37=6,G124=60),AND(G37=7,G133=70),AND(G37=8,#REF!=80),AND(G37=9,G141=90),AND(G37=10,#REF!=100))),VLOOKUP(J37-1,SortLookup!$A$13:$B$16,2,FALSE),"")</f>
        <v>#REF!</v>
      </c>
      <c r="I37" s="40">
        <f>IF(ISNA(VLOOKUP(E37,SortLookup!$A$1:$B$5,2,FALSE))," ",VLOOKUP(E37,SortLookup!$A$1:$B$5,2,FALSE))</f>
        <v>1</v>
      </c>
      <c r="J37" s="25">
        <f>IF(ISNA(VLOOKUP(F37,SortLookup!$A$7:$B$11,2,FALSE))," ",VLOOKUP(F37,SortLookup!$A$7:$B$11,2,FALSE))</f>
        <v>4</v>
      </c>
      <c r="K37" s="79">
        <f t="shared" si="27"/>
        <v>339.22</v>
      </c>
      <c r="L37" s="80">
        <f t="shared" si="28"/>
        <v>314.22</v>
      </c>
      <c r="M37" s="47">
        <f t="shared" si="29"/>
        <v>5</v>
      </c>
      <c r="N37" s="48">
        <f t="shared" si="30"/>
        <v>20</v>
      </c>
      <c r="O37" s="81">
        <f t="shared" si="31"/>
        <v>40</v>
      </c>
      <c r="P37" s="37">
        <v>10.42</v>
      </c>
      <c r="Q37" s="34">
        <v>5.54</v>
      </c>
      <c r="R37" s="34">
        <v>7.09</v>
      </c>
      <c r="S37" s="34">
        <v>45.8</v>
      </c>
      <c r="T37" s="34"/>
      <c r="U37" s="34"/>
      <c r="V37" s="34"/>
      <c r="W37" s="35">
        <v>32</v>
      </c>
      <c r="X37" s="35">
        <v>0</v>
      </c>
      <c r="Y37" s="35">
        <v>0</v>
      </c>
      <c r="Z37" s="35">
        <v>1</v>
      </c>
      <c r="AA37" s="36">
        <v>0</v>
      </c>
      <c r="AB37" s="33">
        <f t="shared" si="32"/>
        <v>68.85</v>
      </c>
      <c r="AC37" s="32">
        <f t="shared" si="33"/>
        <v>16</v>
      </c>
      <c r="AD37" s="26">
        <f t="shared" si="34"/>
        <v>5</v>
      </c>
      <c r="AE37" s="64">
        <f t="shared" si="35"/>
        <v>89.85</v>
      </c>
      <c r="AF37" s="37">
        <v>141.99</v>
      </c>
      <c r="AG37" s="34"/>
      <c r="AH37" s="34"/>
      <c r="AI37" s="34"/>
      <c r="AJ37" s="35">
        <v>0</v>
      </c>
      <c r="AK37" s="35">
        <v>0</v>
      </c>
      <c r="AL37" s="35">
        <v>0</v>
      </c>
      <c r="AM37" s="35">
        <v>0</v>
      </c>
      <c r="AN37" s="36">
        <v>0</v>
      </c>
      <c r="AO37" s="33">
        <f t="shared" si="36"/>
        <v>141.99</v>
      </c>
      <c r="AP37" s="32">
        <f t="shared" si="37"/>
        <v>0</v>
      </c>
      <c r="AQ37" s="26">
        <f t="shared" si="38"/>
        <v>0</v>
      </c>
      <c r="AR37" s="64">
        <f t="shared" si="39"/>
        <v>141.99</v>
      </c>
      <c r="AS37" s="37">
        <v>55.5</v>
      </c>
      <c r="AT37" s="34"/>
      <c r="AU37" s="34"/>
      <c r="AV37" s="35">
        <v>0</v>
      </c>
      <c r="AW37" s="35">
        <v>0</v>
      </c>
      <c r="AX37" s="35">
        <v>0</v>
      </c>
      <c r="AY37" s="35">
        <v>0</v>
      </c>
      <c r="AZ37" s="36">
        <v>0</v>
      </c>
      <c r="BA37" s="33">
        <f t="shared" si="40"/>
        <v>55.5</v>
      </c>
      <c r="BB37" s="32">
        <f t="shared" si="41"/>
        <v>0</v>
      </c>
      <c r="BC37" s="26">
        <f t="shared" si="42"/>
        <v>0</v>
      </c>
      <c r="BD37" s="64">
        <f t="shared" si="43"/>
        <v>55.5</v>
      </c>
      <c r="BE37" s="33"/>
      <c r="BF37" s="61"/>
      <c r="BG37" s="35"/>
      <c r="BH37" s="35"/>
      <c r="BI37" s="35"/>
      <c r="BJ37" s="35"/>
      <c r="BK37" s="36"/>
      <c r="BL37" s="57">
        <f t="shared" si="44"/>
        <v>0</v>
      </c>
      <c r="BM37" s="48">
        <f t="shared" si="45"/>
        <v>0</v>
      </c>
      <c r="BN37" s="47">
        <f t="shared" si="46"/>
        <v>0</v>
      </c>
      <c r="BO37" s="46">
        <f t="shared" si="47"/>
        <v>0</v>
      </c>
      <c r="BP37" s="37">
        <v>47.88</v>
      </c>
      <c r="BQ37" s="34"/>
      <c r="BR37" s="34"/>
      <c r="BS37" s="34"/>
      <c r="BT37" s="35">
        <v>8</v>
      </c>
      <c r="BU37" s="35">
        <v>0</v>
      </c>
      <c r="BV37" s="35">
        <v>0</v>
      </c>
      <c r="BW37" s="35">
        <v>0</v>
      </c>
      <c r="BX37" s="36">
        <v>0</v>
      </c>
      <c r="BY37" s="33">
        <f t="shared" si="48"/>
        <v>47.88</v>
      </c>
      <c r="BZ37" s="32">
        <f t="shared" si="49"/>
        <v>4</v>
      </c>
      <c r="CA37" s="38">
        <f t="shared" si="50"/>
        <v>0</v>
      </c>
      <c r="CB37" s="27">
        <f t="shared" si="51"/>
        <v>51.88</v>
      </c>
      <c r="CC37" s="1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2"/>
      <c r="IL37" s="53"/>
    </row>
    <row r="38" spans="1:246" ht="12.75">
      <c r="A38" s="31">
        <v>13</v>
      </c>
      <c r="B38" s="96" t="s">
        <v>157</v>
      </c>
      <c r="C38" s="29"/>
      <c r="D38" s="30"/>
      <c r="E38" s="97" t="s">
        <v>18</v>
      </c>
      <c r="F38" s="98" t="s">
        <v>97</v>
      </c>
      <c r="G38" s="28">
        <f t="shared" si="52"/>
      </c>
      <c r="H38" s="24" t="e">
        <f>IF(AND($H$2="Y",J38&gt;0,OR(AND(G38=1,#REF!=10),AND(G38=2,#REF!=20),AND(G38=3,#REF!=30),AND(G38=4,G106=40),AND(G38=5,G111=50),AND(G38=6,G120=60),AND(G38=7,G128=70),AND(G38=8,#REF!=80),AND(G38=9,G136=90),AND(G38=10,#REF!=100))),VLOOKUP(J38-1,SortLookup!$A$13:$B$16,2,FALSE),"")</f>
        <v>#REF!</v>
      </c>
      <c r="I38" s="40">
        <f>IF(ISNA(VLOOKUP(E38,SortLookup!$A$1:$B$5,2,FALSE))," ",VLOOKUP(E38,SortLookup!$A$1:$B$5,2,FALSE))</f>
        <v>1</v>
      </c>
      <c r="J38" s="25" t="str">
        <f>IF(ISNA(VLOOKUP(F38,SortLookup!$A$7:$B$11,2,FALSE))," ",VLOOKUP(F38,SortLookup!$A$7:$B$11,2,FALSE))</f>
        <v> </v>
      </c>
      <c r="K38" s="103" t="s">
        <v>118</v>
      </c>
      <c r="L38" s="80"/>
      <c r="M38" s="47"/>
      <c r="N38" s="48"/>
      <c r="O38" s="81"/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/>
      <c r="AC38" s="32"/>
      <c r="AD38" s="26"/>
      <c r="AE38" s="104" t="s">
        <v>118</v>
      </c>
      <c r="AF38" s="37">
        <v>43.24</v>
      </c>
      <c r="AG38" s="34"/>
      <c r="AH38" s="34"/>
      <c r="AI38" s="34"/>
      <c r="AJ38" s="35">
        <v>0</v>
      </c>
      <c r="AK38" s="35">
        <v>0</v>
      </c>
      <c r="AL38" s="35">
        <v>0</v>
      </c>
      <c r="AM38" s="35">
        <v>0</v>
      </c>
      <c r="AN38" s="36">
        <v>0</v>
      </c>
      <c r="AO38" s="33">
        <f t="shared" si="36"/>
        <v>43.24</v>
      </c>
      <c r="AP38" s="32">
        <f t="shared" si="37"/>
        <v>0</v>
      </c>
      <c r="AQ38" s="26">
        <f t="shared" si="38"/>
        <v>0</v>
      </c>
      <c r="AR38" s="64">
        <f t="shared" si="39"/>
        <v>43.24</v>
      </c>
      <c r="AS38" s="37">
        <v>31.31</v>
      </c>
      <c r="AT38" s="34"/>
      <c r="AU38" s="34"/>
      <c r="AV38" s="35">
        <v>1</v>
      </c>
      <c r="AW38" s="35">
        <v>0</v>
      </c>
      <c r="AX38" s="35">
        <v>0</v>
      </c>
      <c r="AY38" s="35">
        <v>0</v>
      </c>
      <c r="AZ38" s="36">
        <v>0</v>
      </c>
      <c r="BA38" s="33">
        <f t="shared" si="40"/>
        <v>31.31</v>
      </c>
      <c r="BB38" s="32">
        <f t="shared" si="41"/>
        <v>0.5</v>
      </c>
      <c r="BC38" s="26">
        <f t="shared" si="42"/>
        <v>0</v>
      </c>
      <c r="BD38" s="64">
        <f t="shared" si="43"/>
        <v>31.81</v>
      </c>
      <c r="BE38" s="33"/>
      <c r="BF38" s="61"/>
      <c r="BG38" s="35"/>
      <c r="BH38" s="35"/>
      <c r="BI38" s="35"/>
      <c r="BJ38" s="35"/>
      <c r="BK38" s="36"/>
      <c r="BL38" s="57">
        <f t="shared" si="44"/>
        <v>0</v>
      </c>
      <c r="BM38" s="48">
        <f t="shared" si="45"/>
        <v>0</v>
      </c>
      <c r="BN38" s="47">
        <f t="shared" si="46"/>
        <v>0</v>
      </c>
      <c r="BO38" s="46">
        <f t="shared" si="47"/>
        <v>0</v>
      </c>
      <c r="BP38" s="37">
        <v>25.08</v>
      </c>
      <c r="BQ38" s="34"/>
      <c r="BR38" s="34"/>
      <c r="BS38" s="34"/>
      <c r="BT38" s="35">
        <v>4</v>
      </c>
      <c r="BU38" s="35">
        <v>0</v>
      </c>
      <c r="BV38" s="35">
        <v>0</v>
      </c>
      <c r="BW38" s="35">
        <v>0</v>
      </c>
      <c r="BX38" s="36">
        <v>0</v>
      </c>
      <c r="BY38" s="33">
        <f t="shared" si="48"/>
        <v>25.08</v>
      </c>
      <c r="BZ38" s="32">
        <f t="shared" si="49"/>
        <v>2</v>
      </c>
      <c r="CA38" s="38">
        <f t="shared" si="50"/>
        <v>0</v>
      </c>
      <c r="CB38" s="27">
        <f t="shared" si="51"/>
        <v>27.08</v>
      </c>
      <c r="CC38" s="1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2"/>
      <c r="IL38" s="53"/>
    </row>
    <row r="39" spans="1:246" ht="12.75">
      <c r="A39" s="31">
        <v>14</v>
      </c>
      <c r="B39" s="96" t="s">
        <v>191</v>
      </c>
      <c r="C39" s="29"/>
      <c r="D39" s="30"/>
      <c r="E39" s="97" t="s">
        <v>18</v>
      </c>
      <c r="F39" s="98" t="s">
        <v>97</v>
      </c>
      <c r="G39" s="28">
        <f t="shared" si="52"/>
      </c>
      <c r="H39" s="24" t="e">
        <f>IF(AND($H$2="Y",J39&gt;0,OR(AND(G39=1,#REF!=10),AND(G39=2,#REF!=20),AND(G39=3,#REF!=30),AND(G39=4,G120=40),AND(G39=5,G126=50),AND(G39=6,G133=60),AND(G39=7,G142=70),AND(G39=8,#REF!=80),AND(G39=9,G150=90),AND(G39=10,#REF!=100))),VLOOKUP(J39-1,SortLookup!$A$13:$B$16,2,FALSE),"")</f>
        <v>#REF!</v>
      </c>
      <c r="I39" s="40">
        <f>IF(ISNA(VLOOKUP(E39,SortLookup!$A$1:$B$5,2,FALSE))," ",VLOOKUP(E39,SortLookup!$A$1:$B$5,2,FALSE))</f>
        <v>1</v>
      </c>
      <c r="J39" s="25" t="str">
        <f>IF(ISNA(VLOOKUP(F39,SortLookup!$A$7:$B$11,2,FALSE))," ",VLOOKUP(F39,SortLookup!$A$7:$B$11,2,FALSE))</f>
        <v> </v>
      </c>
      <c r="K39" s="103" t="s">
        <v>118</v>
      </c>
      <c r="L39" s="80"/>
      <c r="M39" s="47"/>
      <c r="N39" s="48"/>
      <c r="O39" s="81"/>
      <c r="P39" s="37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6"/>
      <c r="AB39" s="33"/>
      <c r="AC39" s="32"/>
      <c r="AD39" s="26"/>
      <c r="AE39" s="104" t="s">
        <v>118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36"/>
        <v>0</v>
      </c>
      <c r="AP39" s="32">
        <f t="shared" si="37"/>
        <v>0</v>
      </c>
      <c r="AQ39" s="26">
        <f t="shared" si="38"/>
        <v>0</v>
      </c>
      <c r="AR39" s="64">
        <f t="shared" si="39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40"/>
        <v>0</v>
      </c>
      <c r="BB39" s="32">
        <f t="shared" si="41"/>
        <v>0</v>
      </c>
      <c r="BC39" s="26">
        <f t="shared" si="42"/>
        <v>0</v>
      </c>
      <c r="BD39" s="64">
        <f t="shared" si="43"/>
        <v>0</v>
      </c>
      <c r="BE39" s="33"/>
      <c r="BF39" s="61"/>
      <c r="BG39" s="35"/>
      <c r="BH39" s="35"/>
      <c r="BI39" s="35"/>
      <c r="BJ39" s="35"/>
      <c r="BK39" s="36"/>
      <c r="BL39" s="57">
        <f t="shared" si="44"/>
        <v>0</v>
      </c>
      <c r="BM39" s="48">
        <f t="shared" si="45"/>
        <v>0</v>
      </c>
      <c r="BN39" s="47">
        <f t="shared" si="46"/>
        <v>0</v>
      </c>
      <c r="BO39" s="46">
        <f t="shared" si="47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48"/>
        <v>0</v>
      </c>
      <c r="BZ39" s="32">
        <f t="shared" si="49"/>
        <v>0</v>
      </c>
      <c r="CA39" s="38">
        <f t="shared" si="50"/>
        <v>0</v>
      </c>
      <c r="CB39" s="27">
        <f t="shared" si="51"/>
        <v>0</v>
      </c>
      <c r="CC39" s="1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2"/>
      <c r="IL39" s="53"/>
    </row>
    <row r="40" spans="1:246" ht="3" customHeight="1">
      <c r="A40" s="115"/>
      <c r="B40" s="116"/>
      <c r="C40" s="117"/>
      <c r="D40" s="118"/>
      <c r="E40" s="119"/>
      <c r="F40" s="120"/>
      <c r="G40" s="121"/>
      <c r="H40" s="122"/>
      <c r="I40" s="123"/>
      <c r="J40" s="124"/>
      <c r="K40" s="143"/>
      <c r="L40" s="126"/>
      <c r="M40" s="127"/>
      <c r="N40" s="128"/>
      <c r="O40" s="129"/>
      <c r="P40" s="130"/>
      <c r="Q40" s="131"/>
      <c r="R40" s="131"/>
      <c r="S40" s="131"/>
      <c r="T40" s="131"/>
      <c r="U40" s="131"/>
      <c r="V40" s="131"/>
      <c r="W40" s="132"/>
      <c r="X40" s="132"/>
      <c r="Y40" s="132"/>
      <c r="Z40" s="132"/>
      <c r="AA40" s="133"/>
      <c r="AB40" s="134"/>
      <c r="AC40" s="135"/>
      <c r="AD40" s="136"/>
      <c r="AE40" s="144"/>
      <c r="AF40" s="130"/>
      <c r="AG40" s="131"/>
      <c r="AH40" s="131"/>
      <c r="AI40" s="131"/>
      <c r="AJ40" s="132"/>
      <c r="AK40" s="132"/>
      <c r="AL40" s="132"/>
      <c r="AM40" s="132"/>
      <c r="AN40" s="133"/>
      <c r="AO40" s="134"/>
      <c r="AP40" s="135"/>
      <c r="AQ40" s="136"/>
      <c r="AR40" s="137"/>
      <c r="AS40" s="130"/>
      <c r="AT40" s="131"/>
      <c r="AU40" s="131"/>
      <c r="AV40" s="132"/>
      <c r="AW40" s="132"/>
      <c r="AX40" s="132"/>
      <c r="AY40" s="132"/>
      <c r="AZ40" s="133"/>
      <c r="BA40" s="134"/>
      <c r="BB40" s="135"/>
      <c r="BC40" s="136"/>
      <c r="BD40" s="137"/>
      <c r="BE40" s="134"/>
      <c r="BF40" s="138"/>
      <c r="BG40" s="132"/>
      <c r="BH40" s="132"/>
      <c r="BI40" s="132"/>
      <c r="BJ40" s="132"/>
      <c r="BK40" s="133"/>
      <c r="BL40" s="139"/>
      <c r="BM40" s="128"/>
      <c r="BN40" s="127"/>
      <c r="BO40" s="140"/>
      <c r="BP40" s="130"/>
      <c r="BQ40" s="131"/>
      <c r="BR40" s="131"/>
      <c r="BS40" s="131"/>
      <c r="BT40" s="132"/>
      <c r="BU40" s="132"/>
      <c r="BV40" s="132"/>
      <c r="BW40" s="132"/>
      <c r="BX40" s="133"/>
      <c r="BY40" s="134"/>
      <c r="BZ40" s="135"/>
      <c r="CA40" s="141"/>
      <c r="CB40" s="142"/>
      <c r="CC40" s="1"/>
      <c r="CD40" s="1"/>
      <c r="CE40" s="2"/>
      <c r="CF40" s="2"/>
      <c r="CG40" s="2"/>
      <c r="CH40" s="2"/>
      <c r="CI40" s="2"/>
      <c r="CJ40" s="7"/>
      <c r="CK40" s="14"/>
      <c r="CL40" s="6"/>
      <c r="CM40" s="15"/>
      <c r="CN40" s="16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2"/>
      <c r="IL40" s="53"/>
    </row>
    <row r="41" spans="1:246" ht="12.75">
      <c r="A41" s="31">
        <v>1</v>
      </c>
      <c r="B41" s="96" t="s">
        <v>182</v>
      </c>
      <c r="C41" s="29"/>
      <c r="D41" s="30"/>
      <c r="E41" s="97" t="s">
        <v>96</v>
      </c>
      <c r="F41" s="98" t="s">
        <v>96</v>
      </c>
      <c r="G41" s="28">
        <f>IF(AND(OR($G$2="Y",$H$2="Y"),I41&lt;5,J41&lt;5),IF(AND(I41=I39,J41=J39),G39+1,1),"")</f>
      </c>
      <c r="H41" s="24" t="e">
        <f>IF(AND($H$2="Y",J41&gt;0,OR(AND(G41=1,#REF!=10),AND(G41=2,#REF!=20),AND(G41=3,G49=30),AND(G41=4,#REF!=40),AND(G41=5,#REF!=50),AND(G41=6,G64=60),AND(G41=7,G152=70),AND(G41=8,#REF!=80),AND(G41=9,G163=90),AND(G41=10,#REF!=100))),VLOOKUP(J41-1,SortLookup!$A$13:$B$16,2,FALSE),"")</f>
        <v>#REF!</v>
      </c>
      <c r="I41" s="40" t="str">
        <f>IF(ISNA(VLOOKUP(E41,SortLookup!$A$1:$B$5,2,FALSE))," ",VLOOKUP(E41,SortLookup!$A$1:$B$5,2,FALSE))</f>
        <v> </v>
      </c>
      <c r="J41" s="25" t="str">
        <f>IF(ISNA(VLOOKUP(F41,SortLookup!$A$7:$B$11,2,FALSE))," ",VLOOKUP(F41,SortLookup!$A$7:$B$11,2,FALSE))</f>
        <v> </v>
      </c>
      <c r="K41" s="79">
        <f aca="true" t="shared" si="53" ref="K41:K49">L41+M41+N41</f>
        <v>125.35</v>
      </c>
      <c r="L41" s="80">
        <f aca="true" t="shared" si="54" ref="L41:L49">AB41+AO41+BA41+BL41+BY41+CJ41+CU41+DF41+DQ41+EB41+EM41+EX41+FI41+FT41+GE41+GP41+HA41+HL41+HW41+IH41</f>
        <v>125.35</v>
      </c>
      <c r="M41" s="47">
        <v>0</v>
      </c>
      <c r="N41" s="48">
        <v>0</v>
      </c>
      <c r="O41" s="81">
        <v>0</v>
      </c>
      <c r="P41" s="37">
        <v>4.29</v>
      </c>
      <c r="Q41" s="34">
        <v>3.39</v>
      </c>
      <c r="R41" s="34">
        <v>4.3</v>
      </c>
      <c r="S41" s="34">
        <v>22.59</v>
      </c>
      <c r="T41" s="34"/>
      <c r="U41" s="34"/>
      <c r="V41" s="34"/>
      <c r="W41" s="35">
        <v>18</v>
      </c>
      <c r="X41" s="35">
        <v>0</v>
      </c>
      <c r="Y41" s="35">
        <v>0</v>
      </c>
      <c r="Z41" s="35">
        <v>0</v>
      </c>
      <c r="AA41" s="36">
        <v>0</v>
      </c>
      <c r="AB41" s="33">
        <f aca="true" t="shared" si="55" ref="AB41:AB49">P41+Q41+R41+S41+T41+U41+V41</f>
        <v>34.57</v>
      </c>
      <c r="AC41" s="32">
        <f aca="true" t="shared" si="56" ref="AC41:AC49">W41/2</f>
        <v>9</v>
      </c>
      <c r="AD41" s="26">
        <f aca="true" t="shared" si="57" ref="AD41:AD49">(X41*3)+(Y41*5)+(Z41*5)+(AA41*20)</f>
        <v>0</v>
      </c>
      <c r="AE41" s="64">
        <f aca="true" t="shared" si="58" ref="AE41:AE49">AB41+AC41+AD41</f>
        <v>43.57</v>
      </c>
      <c r="AF41" s="37">
        <v>38.82</v>
      </c>
      <c r="AG41" s="34"/>
      <c r="AH41" s="34"/>
      <c r="AI41" s="34"/>
      <c r="AJ41" s="35">
        <v>0</v>
      </c>
      <c r="AK41" s="35">
        <v>0</v>
      </c>
      <c r="AL41" s="35">
        <v>0</v>
      </c>
      <c r="AM41" s="35">
        <v>0</v>
      </c>
      <c r="AN41" s="36">
        <v>0</v>
      </c>
      <c r="AO41" s="33">
        <f aca="true" t="shared" si="59" ref="AO41:AO49">AF41+AG41+AH41+AI41</f>
        <v>38.82</v>
      </c>
      <c r="AP41" s="32">
        <f aca="true" t="shared" si="60" ref="AP41:AP49">AJ41/2</f>
        <v>0</v>
      </c>
      <c r="AQ41" s="26">
        <f aca="true" t="shared" si="61" ref="AQ41:AQ49">(AK41*3)+(AL41*5)+(AM41*5)+(AN41*20)</f>
        <v>0</v>
      </c>
      <c r="AR41" s="64">
        <f aca="true" t="shared" si="62" ref="AR41:AR49">AO41+AP41+AQ41</f>
        <v>38.82</v>
      </c>
      <c r="AS41" s="37">
        <v>26.65</v>
      </c>
      <c r="AT41" s="34"/>
      <c r="AU41" s="34"/>
      <c r="AV41" s="35">
        <v>7</v>
      </c>
      <c r="AW41" s="35">
        <v>1</v>
      </c>
      <c r="AX41" s="35">
        <v>0</v>
      </c>
      <c r="AY41" s="35">
        <v>0</v>
      </c>
      <c r="AZ41" s="36">
        <v>0</v>
      </c>
      <c r="BA41" s="33">
        <f aca="true" t="shared" si="63" ref="BA41:BA49">AS41+AT41+AU41</f>
        <v>26.65</v>
      </c>
      <c r="BB41" s="32">
        <f aca="true" t="shared" si="64" ref="BB41:BB49">AV41/2</f>
        <v>3.5</v>
      </c>
      <c r="BC41" s="26">
        <f aca="true" t="shared" si="65" ref="BC41:BC49">(AW41*3)+(AX41*5)+(AY41*5)+(AZ41*20)</f>
        <v>3</v>
      </c>
      <c r="BD41" s="64">
        <f aca="true" t="shared" si="66" ref="BD41:BD49">BA41+BB41+BC41</f>
        <v>33.15</v>
      </c>
      <c r="BE41" s="33"/>
      <c r="BF41" s="61"/>
      <c r="BG41" s="35"/>
      <c r="BH41" s="35"/>
      <c r="BI41" s="35"/>
      <c r="BJ41" s="35"/>
      <c r="BK41" s="36"/>
      <c r="BL41" s="57">
        <f aca="true" t="shared" si="67" ref="BL41:BL49">BE41+BF41</f>
        <v>0</v>
      </c>
      <c r="BM41" s="48">
        <f aca="true" t="shared" si="68" ref="BM41:BM49">BG41/2</f>
        <v>0</v>
      </c>
      <c r="BN41" s="47">
        <f aca="true" t="shared" si="69" ref="BN41:BN49">(BH41*3)+(BI41*5)+(BJ41*5)+(BK41*20)</f>
        <v>0</v>
      </c>
      <c r="BO41" s="46">
        <f aca="true" t="shared" si="70" ref="BO41:BO49">BL41+BM41+BN41</f>
        <v>0</v>
      </c>
      <c r="BP41" s="37">
        <v>25.31</v>
      </c>
      <c r="BQ41" s="34"/>
      <c r="BR41" s="34"/>
      <c r="BS41" s="34"/>
      <c r="BT41" s="35">
        <v>7</v>
      </c>
      <c r="BU41" s="35">
        <v>1</v>
      </c>
      <c r="BV41" s="35">
        <v>0</v>
      </c>
      <c r="BW41" s="35">
        <v>0</v>
      </c>
      <c r="BX41" s="36">
        <v>0</v>
      </c>
      <c r="BY41" s="33">
        <f aca="true" t="shared" si="71" ref="BY41:BY49">BP41+BQ41+BR41+BS41</f>
        <v>25.31</v>
      </c>
      <c r="BZ41" s="32">
        <f aca="true" t="shared" si="72" ref="BZ41:BZ49">BT41/2</f>
        <v>3.5</v>
      </c>
      <c r="CA41" s="38">
        <f aca="true" t="shared" si="73" ref="CA41:CA49">(BU41*3)+(BV41*5)+(BW41*5)+(BX41*20)</f>
        <v>3</v>
      </c>
      <c r="CB41" s="27">
        <f aca="true" t="shared" si="74" ref="CB41:CB49">BY41+BZ41+CA41</f>
        <v>31.81</v>
      </c>
      <c r="CC41" s="1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52">
        <f>IH41+II41+IJ41</f>
        <v>0</v>
      </c>
      <c r="IL41" s="53"/>
    </row>
    <row r="42" spans="1:246" ht="12.75">
      <c r="A42" s="31">
        <v>2</v>
      </c>
      <c r="B42" s="96" t="s">
        <v>146</v>
      </c>
      <c r="C42" s="29"/>
      <c r="D42" s="30"/>
      <c r="E42" s="97" t="s">
        <v>96</v>
      </c>
      <c r="F42" s="98" t="s">
        <v>96</v>
      </c>
      <c r="G42" s="28">
        <f>IF(AND(OR($G$2="Y",$H$2="Y"),I42&lt;5,J42&lt;5),IF(AND(I42=I41,J42=J41),G41+1,1),"")</f>
      </c>
      <c r="H42" s="24" t="e">
        <f>IF(AND($H$2="Y",J42&gt;0,OR(AND(G42=1,#REF!=10),AND(G42=2,#REF!=20),AND(G42=3,#REF!=30),AND(G42=4,G111=40),AND(G42=5,G117=50),AND(G42=6,G124=60),AND(G42=7,G133=70),AND(G42=8,#REF!=80),AND(G42=9,G141=90),AND(G42=10,#REF!=100))),VLOOKUP(J42-1,SortLookup!$A$13:$B$16,2,FALSE),"")</f>
        <v>#REF!</v>
      </c>
      <c r="I42" s="40" t="str">
        <f>IF(ISNA(VLOOKUP(E42,SortLookup!$A$1:$B$5,2,FALSE))," ",VLOOKUP(E42,SortLookup!$A$1:$B$5,2,FALSE))</f>
        <v> </v>
      </c>
      <c r="J42" s="25" t="str">
        <f>IF(ISNA(VLOOKUP(F42,SortLookup!$A$7:$B$11,2,FALSE))," ",VLOOKUP(F42,SortLookup!$A$7:$B$11,2,FALSE))</f>
        <v> </v>
      </c>
      <c r="K42" s="79">
        <f t="shared" si="53"/>
        <v>155.01</v>
      </c>
      <c r="L42" s="80">
        <f t="shared" si="54"/>
        <v>127.01</v>
      </c>
      <c r="M42" s="47">
        <f aca="true" t="shared" si="75" ref="M42:M49">AD42+AQ42+BC42+BN42+CA42+CL42+CW42+DH42+DS42+ED42+EO42+EZ42+FK42+FV42+GG42+GR42+HC42+HN42+HY42+IJ42</f>
        <v>8</v>
      </c>
      <c r="N42" s="48">
        <f aca="true" t="shared" si="76" ref="N42:N49">O42/2</f>
        <v>20</v>
      </c>
      <c r="O42" s="81">
        <f aca="true" t="shared" si="77" ref="O42:O49">W42+AJ42+AV42+BG42+BT42+CE42+CP42+DA42+DL42+DW42+EH42+ES42+FD42+FO42+FZ42+GK42+GV42+HG42+HR42+IC42</f>
        <v>40</v>
      </c>
      <c r="P42" s="37">
        <v>3.4</v>
      </c>
      <c r="Q42" s="34">
        <v>2.92</v>
      </c>
      <c r="R42" s="34">
        <v>3.18</v>
      </c>
      <c r="S42" s="34">
        <v>22.23</v>
      </c>
      <c r="T42" s="34"/>
      <c r="U42" s="34"/>
      <c r="V42" s="34"/>
      <c r="W42" s="35">
        <v>31</v>
      </c>
      <c r="X42" s="35">
        <v>0</v>
      </c>
      <c r="Y42" s="35">
        <v>0</v>
      </c>
      <c r="Z42" s="35">
        <v>1</v>
      </c>
      <c r="AA42" s="36">
        <v>0</v>
      </c>
      <c r="AB42" s="33">
        <f t="shared" si="55"/>
        <v>31.73</v>
      </c>
      <c r="AC42" s="32">
        <f t="shared" si="56"/>
        <v>15.5</v>
      </c>
      <c r="AD42" s="26">
        <f t="shared" si="57"/>
        <v>5</v>
      </c>
      <c r="AE42" s="64">
        <f t="shared" si="58"/>
        <v>52.23</v>
      </c>
      <c r="AF42" s="37">
        <v>33.76</v>
      </c>
      <c r="AG42" s="34"/>
      <c r="AH42" s="34"/>
      <c r="AI42" s="34"/>
      <c r="AJ42" s="35">
        <v>0</v>
      </c>
      <c r="AK42" s="35">
        <v>0</v>
      </c>
      <c r="AL42" s="35">
        <v>0</v>
      </c>
      <c r="AM42" s="35">
        <v>0</v>
      </c>
      <c r="AN42" s="36">
        <v>0</v>
      </c>
      <c r="AO42" s="33">
        <f t="shared" si="59"/>
        <v>33.76</v>
      </c>
      <c r="AP42" s="32">
        <f t="shared" si="60"/>
        <v>0</v>
      </c>
      <c r="AQ42" s="26">
        <f t="shared" si="61"/>
        <v>0</v>
      </c>
      <c r="AR42" s="64">
        <f t="shared" si="62"/>
        <v>33.76</v>
      </c>
      <c r="AS42" s="37">
        <v>29.31</v>
      </c>
      <c r="AT42" s="34"/>
      <c r="AU42" s="34"/>
      <c r="AV42" s="35">
        <v>0</v>
      </c>
      <c r="AW42" s="35">
        <v>0</v>
      </c>
      <c r="AX42" s="35">
        <v>0</v>
      </c>
      <c r="AY42" s="35">
        <v>0</v>
      </c>
      <c r="AZ42" s="36">
        <v>0</v>
      </c>
      <c r="BA42" s="33">
        <f t="shared" si="63"/>
        <v>29.31</v>
      </c>
      <c r="BB42" s="32">
        <f t="shared" si="64"/>
        <v>0</v>
      </c>
      <c r="BC42" s="26">
        <f t="shared" si="65"/>
        <v>0</v>
      </c>
      <c r="BD42" s="64">
        <f t="shared" si="66"/>
        <v>29.31</v>
      </c>
      <c r="BE42" s="33"/>
      <c r="BF42" s="61"/>
      <c r="BG42" s="35"/>
      <c r="BH42" s="35"/>
      <c r="BI42" s="35"/>
      <c r="BJ42" s="35"/>
      <c r="BK42" s="36"/>
      <c r="BL42" s="57">
        <f t="shared" si="67"/>
        <v>0</v>
      </c>
      <c r="BM42" s="48">
        <f t="shared" si="68"/>
        <v>0</v>
      </c>
      <c r="BN42" s="47">
        <f t="shared" si="69"/>
        <v>0</v>
      </c>
      <c r="BO42" s="46">
        <f t="shared" si="70"/>
        <v>0</v>
      </c>
      <c r="BP42" s="37">
        <v>32.21</v>
      </c>
      <c r="BQ42" s="34"/>
      <c r="BR42" s="34"/>
      <c r="BS42" s="34"/>
      <c r="BT42" s="35">
        <v>9</v>
      </c>
      <c r="BU42" s="35">
        <v>1</v>
      </c>
      <c r="BV42" s="35">
        <v>0</v>
      </c>
      <c r="BW42" s="35">
        <v>0</v>
      </c>
      <c r="BX42" s="36">
        <v>0</v>
      </c>
      <c r="BY42" s="33">
        <f t="shared" si="71"/>
        <v>32.21</v>
      </c>
      <c r="BZ42" s="32">
        <f t="shared" si="72"/>
        <v>4.5</v>
      </c>
      <c r="CA42" s="38">
        <f t="shared" si="73"/>
        <v>3</v>
      </c>
      <c r="CB42" s="27">
        <f t="shared" si="74"/>
        <v>39.71</v>
      </c>
      <c r="CC42" s="1"/>
      <c r="CD42" s="1"/>
      <c r="CE42" s="2"/>
      <c r="CF42" s="2"/>
      <c r="CG42" s="2"/>
      <c r="CH42" s="2"/>
      <c r="CI42" s="2"/>
      <c r="CJ42" s="7"/>
      <c r="CK42" s="14"/>
      <c r="CL42" s="6"/>
      <c r="CM42" s="15"/>
      <c r="CN42" s="16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2"/>
      <c r="IL42" s="53"/>
    </row>
    <row r="43" spans="1:246" ht="12.75">
      <c r="A43" s="31">
        <v>3</v>
      </c>
      <c r="B43" s="96" t="s">
        <v>169</v>
      </c>
      <c r="C43" s="29"/>
      <c r="D43" s="30"/>
      <c r="E43" s="97" t="s">
        <v>96</v>
      </c>
      <c r="F43" s="98" t="s">
        <v>96</v>
      </c>
      <c r="G43" s="28">
        <f>IF(AND(OR($G$2="Y",$H$2="Y"),I43&lt;5,J43&lt;5),IF(AND(I43=I42,J43=J42),G42+1,1),"")</f>
      </c>
      <c r="H43" s="24" t="e">
        <f>IF(AND($H$2="Y",J43&gt;0,OR(AND(G43=1,G58=10),AND(G43=2,G59=20),AND(G43=3,G60=30),AND(G43=4,#REF!=40),AND(G43=5,#REF!=50),AND(G43=6,#REF!=60),AND(G43=7,#REF!=70),AND(G43=8,G153=80),AND(G43=9,G162=90),AND(G43=10,G171=100))),VLOOKUP(J43-1,SortLookup!$A$13:$B$16,2,FALSE),"")</f>
        <v>#REF!</v>
      </c>
      <c r="I43" s="40" t="str">
        <f>IF(ISNA(VLOOKUP(E43,SortLookup!$A$1:$B$5,2,FALSE))," ",VLOOKUP(E43,SortLookup!$A$1:$B$5,2,FALSE))</f>
        <v> </v>
      </c>
      <c r="J43" s="25" t="str">
        <f>IF(ISNA(VLOOKUP(F43,SortLookup!$A$7:$B$11,2,FALSE))," ",VLOOKUP(F43,SortLookup!$A$7:$B$11,2,FALSE))</f>
        <v> </v>
      </c>
      <c r="K43" s="79">
        <f t="shared" si="53"/>
        <v>176.71</v>
      </c>
      <c r="L43" s="80">
        <f t="shared" si="54"/>
        <v>169.21</v>
      </c>
      <c r="M43" s="47">
        <f t="shared" si="75"/>
        <v>5</v>
      </c>
      <c r="N43" s="48">
        <f t="shared" si="76"/>
        <v>2.5</v>
      </c>
      <c r="O43" s="81">
        <f t="shared" si="77"/>
        <v>5</v>
      </c>
      <c r="P43" s="37">
        <v>5.79</v>
      </c>
      <c r="Q43" s="34">
        <v>3.85</v>
      </c>
      <c r="R43" s="34">
        <v>7.23</v>
      </c>
      <c r="S43" s="34">
        <v>39.62</v>
      </c>
      <c r="T43" s="34"/>
      <c r="U43" s="34"/>
      <c r="V43" s="34"/>
      <c r="W43" s="35">
        <v>3</v>
      </c>
      <c r="X43" s="35">
        <v>0</v>
      </c>
      <c r="Y43" s="35">
        <v>0</v>
      </c>
      <c r="Z43" s="35">
        <v>1</v>
      </c>
      <c r="AA43" s="36">
        <v>0</v>
      </c>
      <c r="AB43" s="33">
        <f t="shared" si="55"/>
        <v>56.49</v>
      </c>
      <c r="AC43" s="32">
        <f t="shared" si="56"/>
        <v>1.5</v>
      </c>
      <c r="AD43" s="26">
        <f t="shared" si="57"/>
        <v>5</v>
      </c>
      <c r="AE43" s="64">
        <f t="shared" si="58"/>
        <v>62.99</v>
      </c>
      <c r="AF43" s="37">
        <v>23.7</v>
      </c>
      <c r="AG43" s="34"/>
      <c r="AH43" s="34"/>
      <c r="AI43" s="34"/>
      <c r="AJ43" s="35">
        <v>1</v>
      </c>
      <c r="AK43" s="35">
        <v>0</v>
      </c>
      <c r="AL43" s="35">
        <v>0</v>
      </c>
      <c r="AM43" s="35">
        <v>0</v>
      </c>
      <c r="AN43" s="36">
        <v>0</v>
      </c>
      <c r="AO43" s="33">
        <f t="shared" si="59"/>
        <v>23.7</v>
      </c>
      <c r="AP43" s="32">
        <f t="shared" si="60"/>
        <v>0.5</v>
      </c>
      <c r="AQ43" s="26">
        <f t="shared" si="61"/>
        <v>0</v>
      </c>
      <c r="AR43" s="64">
        <f t="shared" si="62"/>
        <v>24.2</v>
      </c>
      <c r="AS43" s="37">
        <v>37.68</v>
      </c>
      <c r="AT43" s="34"/>
      <c r="AU43" s="34"/>
      <c r="AV43" s="35">
        <v>0</v>
      </c>
      <c r="AW43" s="35">
        <v>0</v>
      </c>
      <c r="AX43" s="35">
        <v>0</v>
      </c>
      <c r="AY43" s="35">
        <v>0</v>
      </c>
      <c r="AZ43" s="36">
        <v>0</v>
      </c>
      <c r="BA43" s="33">
        <f t="shared" si="63"/>
        <v>37.68</v>
      </c>
      <c r="BB43" s="32">
        <f t="shared" si="64"/>
        <v>0</v>
      </c>
      <c r="BC43" s="26">
        <f t="shared" si="65"/>
        <v>0</v>
      </c>
      <c r="BD43" s="64">
        <f t="shared" si="66"/>
        <v>37.68</v>
      </c>
      <c r="BE43" s="33"/>
      <c r="BF43" s="61"/>
      <c r="BG43" s="35"/>
      <c r="BH43" s="35"/>
      <c r="BI43" s="35"/>
      <c r="BJ43" s="35"/>
      <c r="BK43" s="36"/>
      <c r="BL43" s="57">
        <f t="shared" si="67"/>
        <v>0</v>
      </c>
      <c r="BM43" s="48">
        <f t="shared" si="68"/>
        <v>0</v>
      </c>
      <c r="BN43" s="47">
        <f t="shared" si="69"/>
        <v>0</v>
      </c>
      <c r="BO43" s="46">
        <f t="shared" si="70"/>
        <v>0</v>
      </c>
      <c r="BP43" s="37">
        <v>51.34</v>
      </c>
      <c r="BQ43" s="34"/>
      <c r="BR43" s="34"/>
      <c r="BS43" s="34"/>
      <c r="BT43" s="35">
        <v>1</v>
      </c>
      <c r="BU43" s="35">
        <v>0</v>
      </c>
      <c r="BV43" s="35">
        <v>0</v>
      </c>
      <c r="BW43" s="35">
        <v>0</v>
      </c>
      <c r="BX43" s="36">
        <v>0</v>
      </c>
      <c r="BY43" s="33">
        <f t="shared" si="71"/>
        <v>51.34</v>
      </c>
      <c r="BZ43" s="32">
        <f t="shared" si="72"/>
        <v>0.5</v>
      </c>
      <c r="CA43" s="38">
        <f t="shared" si="73"/>
        <v>0</v>
      </c>
      <c r="CB43" s="27">
        <f t="shared" si="74"/>
        <v>51.84</v>
      </c>
      <c r="CC43" s="1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52">
        <f>IH43+II43+IJ43</f>
        <v>0</v>
      </c>
      <c r="IL43" s="53"/>
    </row>
    <row r="44" spans="1:246" ht="12.75">
      <c r="A44" s="31">
        <v>4</v>
      </c>
      <c r="B44" s="96" t="s">
        <v>171</v>
      </c>
      <c r="C44" s="29"/>
      <c r="D44" s="30"/>
      <c r="E44" s="97" t="s">
        <v>96</v>
      </c>
      <c r="F44" s="98" t="s">
        <v>96</v>
      </c>
      <c r="G44" s="28">
        <f>IF(AND(OR($G$2="Y",$H$2="Y"),I44&lt;5,J44&lt;5),IF(AND(I44=I43,J44=J43),G43+1,1),"")</f>
      </c>
      <c r="H44" s="24" t="e">
        <f>IF(AND($H$2="Y",J44&gt;0,OR(AND(G44=1,#REF!=10),AND(G44=2,#REF!=20),AND(G44=3,#REF!=30),AND(G44=4,G114=40),AND(G44=5,G120=50),AND(G44=6,#REF!=60),AND(G44=7,G129=70),AND(G44=8,#REF!=80),AND(G44=9,G137=90),AND(G44=10,#REF!=100))),VLOOKUP(J44-1,SortLookup!$A$13:$B$16,2,FALSE),"")</f>
        <v>#REF!</v>
      </c>
      <c r="I44" s="40" t="str">
        <f>IF(ISNA(VLOOKUP(E44,SortLookup!$A$1:$B$5,2,FALSE))," ",VLOOKUP(E44,SortLookup!$A$1:$B$5,2,FALSE))</f>
        <v> </v>
      </c>
      <c r="J44" s="25" t="str">
        <f>IF(ISNA(VLOOKUP(F44,SortLookup!$A$7:$B$11,2,FALSE))," ",VLOOKUP(F44,SortLookup!$A$7:$B$11,2,FALSE))</f>
        <v> </v>
      </c>
      <c r="K44" s="79">
        <f t="shared" si="53"/>
        <v>188.96</v>
      </c>
      <c r="L44" s="80">
        <f t="shared" si="54"/>
        <v>168.96</v>
      </c>
      <c r="M44" s="47">
        <f t="shared" si="75"/>
        <v>9</v>
      </c>
      <c r="N44" s="48">
        <f t="shared" si="76"/>
        <v>11</v>
      </c>
      <c r="O44" s="81">
        <f t="shared" si="77"/>
        <v>22</v>
      </c>
      <c r="P44" s="37">
        <v>4.68</v>
      </c>
      <c r="Q44" s="34">
        <v>4.22</v>
      </c>
      <c r="R44" s="34">
        <v>4.38</v>
      </c>
      <c r="S44" s="34">
        <v>39.85</v>
      </c>
      <c r="T44" s="34"/>
      <c r="U44" s="34"/>
      <c r="V44" s="34"/>
      <c r="W44" s="35">
        <v>20</v>
      </c>
      <c r="X44" s="35">
        <v>0</v>
      </c>
      <c r="Y44" s="35">
        <v>0</v>
      </c>
      <c r="Z44" s="35">
        <v>0</v>
      </c>
      <c r="AA44" s="36">
        <v>0</v>
      </c>
      <c r="AB44" s="33">
        <f t="shared" si="55"/>
        <v>53.13</v>
      </c>
      <c r="AC44" s="32">
        <f t="shared" si="56"/>
        <v>10</v>
      </c>
      <c r="AD44" s="26">
        <f t="shared" si="57"/>
        <v>0</v>
      </c>
      <c r="AE44" s="64">
        <f t="shared" si="58"/>
        <v>63.13</v>
      </c>
      <c r="AF44" s="37">
        <v>36.17</v>
      </c>
      <c r="AG44" s="34"/>
      <c r="AH44" s="34"/>
      <c r="AI44" s="34"/>
      <c r="AJ44" s="35">
        <v>0</v>
      </c>
      <c r="AK44" s="35">
        <v>0</v>
      </c>
      <c r="AL44" s="35">
        <v>0</v>
      </c>
      <c r="AM44" s="35">
        <v>0</v>
      </c>
      <c r="AN44" s="36">
        <v>0</v>
      </c>
      <c r="AO44" s="33">
        <f t="shared" si="59"/>
        <v>36.17</v>
      </c>
      <c r="AP44" s="32">
        <f t="shared" si="60"/>
        <v>0</v>
      </c>
      <c r="AQ44" s="26">
        <f t="shared" si="61"/>
        <v>0</v>
      </c>
      <c r="AR44" s="64">
        <f t="shared" si="62"/>
        <v>36.17</v>
      </c>
      <c r="AS44" s="37">
        <v>35.76</v>
      </c>
      <c r="AT44" s="34"/>
      <c r="AU44" s="34"/>
      <c r="AV44" s="35">
        <v>0</v>
      </c>
      <c r="AW44" s="35">
        <v>1</v>
      </c>
      <c r="AX44" s="35">
        <v>0</v>
      </c>
      <c r="AY44" s="35">
        <v>0</v>
      </c>
      <c r="AZ44" s="36">
        <v>0</v>
      </c>
      <c r="BA44" s="33">
        <f t="shared" si="63"/>
        <v>35.76</v>
      </c>
      <c r="BB44" s="32">
        <f t="shared" si="64"/>
        <v>0</v>
      </c>
      <c r="BC44" s="26">
        <f t="shared" si="65"/>
        <v>3</v>
      </c>
      <c r="BD44" s="64">
        <f t="shared" si="66"/>
        <v>38.76</v>
      </c>
      <c r="BE44" s="33"/>
      <c r="BF44" s="61"/>
      <c r="BG44" s="35"/>
      <c r="BH44" s="35"/>
      <c r="BI44" s="35"/>
      <c r="BJ44" s="35"/>
      <c r="BK44" s="36"/>
      <c r="BL44" s="57">
        <f t="shared" si="67"/>
        <v>0</v>
      </c>
      <c r="BM44" s="48">
        <f t="shared" si="68"/>
        <v>0</v>
      </c>
      <c r="BN44" s="47">
        <f t="shared" si="69"/>
        <v>0</v>
      </c>
      <c r="BO44" s="46">
        <f t="shared" si="70"/>
        <v>0</v>
      </c>
      <c r="BP44" s="37">
        <v>43.9</v>
      </c>
      <c r="BQ44" s="34"/>
      <c r="BR44" s="34"/>
      <c r="BS44" s="34"/>
      <c r="BT44" s="35">
        <v>2</v>
      </c>
      <c r="BU44" s="35">
        <v>2</v>
      </c>
      <c r="BV44" s="35">
        <v>0</v>
      </c>
      <c r="BW44" s="35">
        <v>0</v>
      </c>
      <c r="BX44" s="36">
        <v>0</v>
      </c>
      <c r="BY44" s="33">
        <f t="shared" si="71"/>
        <v>43.9</v>
      </c>
      <c r="BZ44" s="32">
        <f t="shared" si="72"/>
        <v>1</v>
      </c>
      <c r="CA44" s="38">
        <f t="shared" si="73"/>
        <v>6</v>
      </c>
      <c r="CB44" s="27">
        <f t="shared" si="74"/>
        <v>50.9</v>
      </c>
      <c r="CC44" s="1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2"/>
      <c r="IL44" s="53"/>
    </row>
    <row r="45" spans="1:246" ht="12.75">
      <c r="A45" s="31">
        <v>5</v>
      </c>
      <c r="B45" s="96" t="s">
        <v>156</v>
      </c>
      <c r="C45" s="29"/>
      <c r="D45" s="30"/>
      <c r="E45" s="97" t="s">
        <v>96</v>
      </c>
      <c r="F45" s="98" t="s">
        <v>96</v>
      </c>
      <c r="G45" s="28">
        <f>IF(AND(OR($G$2="Y",$H$2="Y"),I45&lt;5,J45&lt;5),IF(AND(I45=#REF!,J45=#REF!),#REF!+1,1),"")</f>
      </c>
      <c r="H45" s="24" t="e">
        <f>IF(AND($H$2="Y",J45&gt;0,OR(AND(G45=1,#REF!=10),AND(G45=2,#REF!=20),AND(G45=3,#REF!=30),AND(G45=4,#REF!=40),AND(G45=5,G138=50),AND(G45=6,G147=60),AND(G45=7,G158=70),AND(G45=8,G165=80),AND(G45=9,G171=90),AND(G45=10,G176=100))),VLOOKUP(J45-1,SortLookup!$A$13:$B$16,2,FALSE),"")</f>
        <v>#REF!</v>
      </c>
      <c r="I45" s="40" t="str">
        <f>IF(ISNA(VLOOKUP(E45,SortLookup!$A$1:$B$5,2,FALSE))," ",VLOOKUP(E45,SortLookup!$A$1:$B$5,2,FALSE))</f>
        <v> </v>
      </c>
      <c r="J45" s="25" t="str">
        <f>IF(ISNA(VLOOKUP(F45,SortLookup!$A$7:$B$11,2,FALSE))," ",VLOOKUP(F45,SortLookup!$A$7:$B$11,2,FALSE))</f>
        <v> </v>
      </c>
      <c r="K45" s="79">
        <f t="shared" si="53"/>
        <v>191.58</v>
      </c>
      <c r="L45" s="80">
        <f t="shared" si="54"/>
        <v>173.08</v>
      </c>
      <c r="M45" s="47">
        <f t="shared" si="75"/>
        <v>13</v>
      </c>
      <c r="N45" s="48">
        <f t="shared" si="76"/>
        <v>5.5</v>
      </c>
      <c r="O45" s="81">
        <f t="shared" si="77"/>
        <v>11</v>
      </c>
      <c r="P45" s="37">
        <v>7.35</v>
      </c>
      <c r="Q45" s="34">
        <v>6.51</v>
      </c>
      <c r="R45" s="34">
        <v>4.62</v>
      </c>
      <c r="S45" s="34">
        <v>38.17</v>
      </c>
      <c r="T45" s="34"/>
      <c r="U45" s="34"/>
      <c r="V45" s="34"/>
      <c r="W45" s="35">
        <v>0</v>
      </c>
      <c r="X45" s="35">
        <v>0</v>
      </c>
      <c r="Y45" s="35">
        <v>0</v>
      </c>
      <c r="Z45" s="35">
        <v>1</v>
      </c>
      <c r="AA45" s="36">
        <v>0</v>
      </c>
      <c r="AB45" s="33">
        <f t="shared" si="55"/>
        <v>56.65</v>
      </c>
      <c r="AC45" s="32">
        <f t="shared" si="56"/>
        <v>0</v>
      </c>
      <c r="AD45" s="26">
        <f t="shared" si="57"/>
        <v>5</v>
      </c>
      <c r="AE45" s="64">
        <f t="shared" si="58"/>
        <v>61.65</v>
      </c>
      <c r="AF45" s="37">
        <v>39.38</v>
      </c>
      <c r="AG45" s="34"/>
      <c r="AH45" s="34"/>
      <c r="AI45" s="34"/>
      <c r="AJ45" s="35">
        <v>1</v>
      </c>
      <c r="AK45" s="35">
        <v>0</v>
      </c>
      <c r="AL45" s="35">
        <v>0</v>
      </c>
      <c r="AM45" s="35">
        <v>0</v>
      </c>
      <c r="AN45" s="36">
        <v>0</v>
      </c>
      <c r="AO45" s="33">
        <f t="shared" si="59"/>
        <v>39.38</v>
      </c>
      <c r="AP45" s="32">
        <f t="shared" si="60"/>
        <v>0.5</v>
      </c>
      <c r="AQ45" s="26">
        <f t="shared" si="61"/>
        <v>0</v>
      </c>
      <c r="AR45" s="64">
        <f t="shared" si="62"/>
        <v>39.88</v>
      </c>
      <c r="AS45" s="37">
        <v>35.01</v>
      </c>
      <c r="AT45" s="34"/>
      <c r="AU45" s="34"/>
      <c r="AV45" s="35">
        <v>2</v>
      </c>
      <c r="AW45" s="35">
        <v>0</v>
      </c>
      <c r="AX45" s="35">
        <v>0</v>
      </c>
      <c r="AY45" s="35">
        <v>0</v>
      </c>
      <c r="AZ45" s="36">
        <v>0</v>
      </c>
      <c r="BA45" s="33">
        <f t="shared" si="63"/>
        <v>35.01</v>
      </c>
      <c r="BB45" s="32">
        <f t="shared" si="64"/>
        <v>1</v>
      </c>
      <c r="BC45" s="26">
        <f t="shared" si="65"/>
        <v>0</v>
      </c>
      <c r="BD45" s="64">
        <f t="shared" si="66"/>
        <v>36.01</v>
      </c>
      <c r="BE45" s="33"/>
      <c r="BF45" s="61"/>
      <c r="BG45" s="35"/>
      <c r="BH45" s="35"/>
      <c r="BI45" s="35"/>
      <c r="BJ45" s="35"/>
      <c r="BK45" s="36"/>
      <c r="BL45" s="57">
        <f t="shared" si="67"/>
        <v>0</v>
      </c>
      <c r="BM45" s="48">
        <f t="shared" si="68"/>
        <v>0</v>
      </c>
      <c r="BN45" s="47">
        <f t="shared" si="69"/>
        <v>0</v>
      </c>
      <c r="BO45" s="46">
        <f t="shared" si="70"/>
        <v>0</v>
      </c>
      <c r="BP45" s="37">
        <v>42.04</v>
      </c>
      <c r="BQ45" s="34"/>
      <c r="BR45" s="34"/>
      <c r="BS45" s="34"/>
      <c r="BT45" s="35">
        <v>8</v>
      </c>
      <c r="BU45" s="35">
        <v>1</v>
      </c>
      <c r="BV45" s="35">
        <v>1</v>
      </c>
      <c r="BW45" s="35">
        <v>0</v>
      </c>
      <c r="BX45" s="36">
        <v>0</v>
      </c>
      <c r="BY45" s="33">
        <f t="shared" si="71"/>
        <v>42.04</v>
      </c>
      <c r="BZ45" s="32">
        <f t="shared" si="72"/>
        <v>4</v>
      </c>
      <c r="CA45" s="38">
        <f t="shared" si="73"/>
        <v>8</v>
      </c>
      <c r="CB45" s="27">
        <f t="shared" si="74"/>
        <v>54.04</v>
      </c>
      <c r="CC45" s="1"/>
      <c r="CD45" s="1"/>
      <c r="CE45" s="2"/>
      <c r="CF45" s="2"/>
      <c r="CG45" s="2"/>
      <c r="CH45" s="2"/>
      <c r="CI45" s="2"/>
      <c r="CJ45" s="7">
        <f>CC45+CD45</f>
        <v>0</v>
      </c>
      <c r="CK45" s="14">
        <f>CE45/2</f>
        <v>0</v>
      </c>
      <c r="CL45" s="6">
        <f>(CF45*3)+(CG45*5)+(CH45*5)+(CI45*20)</f>
        <v>0</v>
      </c>
      <c r="CM45" s="15">
        <f>CJ45+CK45+CL45</f>
        <v>0</v>
      </c>
      <c r="CN45" s="16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52">
        <f>IH45+II45+IJ45</f>
        <v>0</v>
      </c>
      <c r="IL45" s="53"/>
    </row>
    <row r="46" spans="1:246" ht="12.75">
      <c r="A46" s="31">
        <v>6</v>
      </c>
      <c r="B46" s="96" t="s">
        <v>140</v>
      </c>
      <c r="C46" s="29"/>
      <c r="D46" s="30"/>
      <c r="E46" s="97" t="s">
        <v>96</v>
      </c>
      <c r="F46" s="98" t="s">
        <v>96</v>
      </c>
      <c r="G46" s="28">
        <f>IF(AND(OR($G$2="Y",$H$2="Y"),I46&lt;5,J46&lt;5),IF(AND(I46=I45,J46=J45),G45+1,1),"")</f>
      </c>
      <c r="H46" s="24" t="e">
        <f>IF(AND($H$2="Y",J46&gt;0,OR(AND(G46=1,#REF!=10),AND(G46=2,#REF!=20),AND(G46=3,#REF!=30),AND(G46=4,G115=40),AND(G46=5,#REF!=50),AND(G46=6,G124=60),AND(G46=7,G133=70),AND(G46=8,#REF!=80),AND(G46=9,G141=90),AND(G46=10,#REF!=100))),VLOOKUP(J46-1,SortLookup!$A$13:$B$16,2,FALSE),"")</f>
        <v>#REF!</v>
      </c>
      <c r="I46" s="40" t="str">
        <f>IF(ISNA(VLOOKUP(E46,SortLookup!$A$1:$B$5,2,FALSE))," ",VLOOKUP(E46,SortLookup!$A$1:$B$5,2,FALSE))</f>
        <v> </v>
      </c>
      <c r="J46" s="25" t="str">
        <f>IF(ISNA(VLOOKUP(F46,SortLookup!$A$7:$B$11,2,FALSE))," ",VLOOKUP(F46,SortLookup!$A$7:$B$11,2,FALSE))</f>
        <v> </v>
      </c>
      <c r="K46" s="79">
        <f t="shared" si="53"/>
        <v>195.95</v>
      </c>
      <c r="L46" s="80">
        <f t="shared" si="54"/>
        <v>137.95</v>
      </c>
      <c r="M46" s="47">
        <f t="shared" si="75"/>
        <v>28</v>
      </c>
      <c r="N46" s="48">
        <f t="shared" si="76"/>
        <v>30</v>
      </c>
      <c r="O46" s="81">
        <f t="shared" si="77"/>
        <v>60</v>
      </c>
      <c r="P46" s="37">
        <v>2.77</v>
      </c>
      <c r="Q46" s="34">
        <v>2.29</v>
      </c>
      <c r="R46" s="34">
        <v>2.42</v>
      </c>
      <c r="S46" s="34">
        <v>19.91</v>
      </c>
      <c r="T46" s="34"/>
      <c r="U46" s="34"/>
      <c r="V46" s="34"/>
      <c r="W46" s="35">
        <v>37</v>
      </c>
      <c r="X46" s="35">
        <v>1</v>
      </c>
      <c r="Y46" s="35">
        <v>0</v>
      </c>
      <c r="Z46" s="35">
        <v>2</v>
      </c>
      <c r="AA46" s="36">
        <v>0</v>
      </c>
      <c r="AB46" s="33">
        <f t="shared" si="55"/>
        <v>27.39</v>
      </c>
      <c r="AC46" s="32">
        <f t="shared" si="56"/>
        <v>18.5</v>
      </c>
      <c r="AD46" s="26">
        <f t="shared" si="57"/>
        <v>13</v>
      </c>
      <c r="AE46" s="64">
        <f t="shared" si="58"/>
        <v>58.89</v>
      </c>
      <c r="AF46" s="37">
        <v>57.8</v>
      </c>
      <c r="AG46" s="34"/>
      <c r="AH46" s="34"/>
      <c r="AI46" s="34"/>
      <c r="AJ46" s="35">
        <v>10</v>
      </c>
      <c r="AK46" s="35">
        <v>0</v>
      </c>
      <c r="AL46" s="35">
        <v>2</v>
      </c>
      <c r="AM46" s="35">
        <v>0</v>
      </c>
      <c r="AN46" s="36">
        <v>0</v>
      </c>
      <c r="AO46" s="33">
        <f t="shared" si="59"/>
        <v>57.8</v>
      </c>
      <c r="AP46" s="32">
        <f t="shared" si="60"/>
        <v>5</v>
      </c>
      <c r="AQ46" s="26">
        <f t="shared" si="61"/>
        <v>10</v>
      </c>
      <c r="AR46" s="64">
        <f t="shared" si="62"/>
        <v>72.8</v>
      </c>
      <c r="AS46" s="37">
        <v>24.9</v>
      </c>
      <c r="AT46" s="34"/>
      <c r="AU46" s="34"/>
      <c r="AV46" s="35">
        <v>1</v>
      </c>
      <c r="AW46" s="35">
        <v>0</v>
      </c>
      <c r="AX46" s="35">
        <v>0</v>
      </c>
      <c r="AY46" s="35">
        <v>0</v>
      </c>
      <c r="AZ46" s="36">
        <v>0</v>
      </c>
      <c r="BA46" s="33">
        <f t="shared" si="63"/>
        <v>24.9</v>
      </c>
      <c r="BB46" s="32">
        <f t="shared" si="64"/>
        <v>0.5</v>
      </c>
      <c r="BC46" s="26">
        <f t="shared" si="65"/>
        <v>0</v>
      </c>
      <c r="BD46" s="64">
        <f t="shared" si="66"/>
        <v>25.4</v>
      </c>
      <c r="BE46" s="33"/>
      <c r="BF46" s="61"/>
      <c r="BG46" s="35"/>
      <c r="BH46" s="35"/>
      <c r="BI46" s="35"/>
      <c r="BJ46" s="35"/>
      <c r="BK46" s="36"/>
      <c r="BL46" s="57">
        <f t="shared" si="67"/>
        <v>0</v>
      </c>
      <c r="BM46" s="48">
        <f t="shared" si="68"/>
        <v>0</v>
      </c>
      <c r="BN46" s="47">
        <f t="shared" si="69"/>
        <v>0</v>
      </c>
      <c r="BO46" s="46">
        <f t="shared" si="70"/>
        <v>0</v>
      </c>
      <c r="BP46" s="37">
        <v>27.86</v>
      </c>
      <c r="BQ46" s="34"/>
      <c r="BR46" s="34"/>
      <c r="BS46" s="34"/>
      <c r="BT46" s="35">
        <v>12</v>
      </c>
      <c r="BU46" s="35">
        <v>0</v>
      </c>
      <c r="BV46" s="35">
        <v>1</v>
      </c>
      <c r="BW46" s="35">
        <v>0</v>
      </c>
      <c r="BX46" s="36">
        <v>0</v>
      </c>
      <c r="BY46" s="33">
        <f t="shared" si="71"/>
        <v>27.86</v>
      </c>
      <c r="BZ46" s="32">
        <f t="shared" si="72"/>
        <v>6</v>
      </c>
      <c r="CA46" s="38">
        <f t="shared" si="73"/>
        <v>5</v>
      </c>
      <c r="CB46" s="27">
        <f t="shared" si="74"/>
        <v>38.86</v>
      </c>
      <c r="CC46" s="1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2"/>
      <c r="IL46" s="53"/>
    </row>
    <row r="47" spans="1:246" ht="12.75">
      <c r="A47" s="31">
        <v>7</v>
      </c>
      <c r="B47" s="96" t="s">
        <v>150</v>
      </c>
      <c r="C47" s="29"/>
      <c r="D47" s="30"/>
      <c r="E47" s="97" t="s">
        <v>96</v>
      </c>
      <c r="F47" s="98" t="s">
        <v>96</v>
      </c>
      <c r="G47" s="28">
        <f>IF(AND(OR($G$2="Y",$H$2="Y"),I47&lt;5,J47&lt;5),IF(AND(I47=#REF!,J47=#REF!),#REF!+1,1),"")</f>
      </c>
      <c r="H47" s="24" t="e">
        <f>IF(AND($H$2="Y",J47&gt;0,OR(AND(G47=1,#REF!=10),AND(G47=2,#REF!=20),AND(G47=3,#REF!=30),AND(G47=4,#REF!=40),AND(G47=5,#REF!=50),AND(G47=6,G136=60),AND(G47=7,G159=70),AND(G47=8,G168=80),AND(G47=9,G177=90),AND(G47=10,G186=100))),VLOOKUP(J47-1,SortLookup!$A$13:$B$16,2,FALSE),"")</f>
        <v>#REF!</v>
      </c>
      <c r="I47" s="40" t="str">
        <f>IF(ISNA(VLOOKUP(E47,SortLookup!$A$1:$B$5,2,FALSE))," ",VLOOKUP(E47,SortLookup!$A$1:$B$5,2,FALSE))</f>
        <v> </v>
      </c>
      <c r="J47" s="25" t="str">
        <f>IF(ISNA(VLOOKUP(F47,SortLookup!$A$7:$B$11,2,FALSE))," ",VLOOKUP(F47,SortLookup!$A$7:$B$11,2,FALSE))</f>
        <v> </v>
      </c>
      <c r="K47" s="79">
        <f t="shared" si="53"/>
        <v>228.5</v>
      </c>
      <c r="L47" s="80">
        <f t="shared" si="54"/>
        <v>204.5</v>
      </c>
      <c r="M47" s="47">
        <f t="shared" si="75"/>
        <v>13</v>
      </c>
      <c r="N47" s="48">
        <f t="shared" si="76"/>
        <v>11</v>
      </c>
      <c r="O47" s="81">
        <f t="shared" si="77"/>
        <v>22</v>
      </c>
      <c r="P47" s="37">
        <v>3.11</v>
      </c>
      <c r="Q47" s="34">
        <v>3.42</v>
      </c>
      <c r="R47" s="34">
        <v>3.45</v>
      </c>
      <c r="S47" s="34">
        <v>26.21</v>
      </c>
      <c r="T47" s="34"/>
      <c r="U47" s="34"/>
      <c r="V47" s="34"/>
      <c r="W47" s="35">
        <v>0</v>
      </c>
      <c r="X47" s="35">
        <v>0</v>
      </c>
      <c r="Y47" s="35">
        <v>0</v>
      </c>
      <c r="Z47" s="35">
        <v>1</v>
      </c>
      <c r="AA47" s="36">
        <v>0</v>
      </c>
      <c r="AB47" s="33">
        <f t="shared" si="55"/>
        <v>36.19</v>
      </c>
      <c r="AC47" s="32">
        <f t="shared" si="56"/>
        <v>0</v>
      </c>
      <c r="AD47" s="26">
        <f t="shared" si="57"/>
        <v>5</v>
      </c>
      <c r="AE47" s="64">
        <f t="shared" si="58"/>
        <v>41.19</v>
      </c>
      <c r="AF47" s="37">
        <v>91.7</v>
      </c>
      <c r="AG47" s="34"/>
      <c r="AH47" s="34"/>
      <c r="AI47" s="34"/>
      <c r="AJ47" s="35">
        <v>1</v>
      </c>
      <c r="AK47" s="35">
        <v>0</v>
      </c>
      <c r="AL47" s="35">
        <v>0</v>
      </c>
      <c r="AM47" s="35">
        <v>0</v>
      </c>
      <c r="AN47" s="36">
        <v>0</v>
      </c>
      <c r="AO47" s="33">
        <f t="shared" si="59"/>
        <v>91.7</v>
      </c>
      <c r="AP47" s="32">
        <f t="shared" si="60"/>
        <v>0.5</v>
      </c>
      <c r="AQ47" s="26">
        <f t="shared" si="61"/>
        <v>0</v>
      </c>
      <c r="AR47" s="64">
        <f t="shared" si="62"/>
        <v>92.2</v>
      </c>
      <c r="AS47" s="37">
        <v>41.48</v>
      </c>
      <c r="AT47" s="34"/>
      <c r="AU47" s="34"/>
      <c r="AV47" s="35">
        <v>1</v>
      </c>
      <c r="AW47" s="35">
        <v>0</v>
      </c>
      <c r="AX47" s="35">
        <v>0</v>
      </c>
      <c r="AY47" s="35">
        <v>0</v>
      </c>
      <c r="AZ47" s="36">
        <v>0</v>
      </c>
      <c r="BA47" s="33">
        <f t="shared" si="63"/>
        <v>41.48</v>
      </c>
      <c r="BB47" s="32">
        <f t="shared" si="64"/>
        <v>0.5</v>
      </c>
      <c r="BC47" s="26">
        <f t="shared" si="65"/>
        <v>0</v>
      </c>
      <c r="BD47" s="64">
        <f t="shared" si="66"/>
        <v>41.98</v>
      </c>
      <c r="BE47" s="33"/>
      <c r="BF47" s="61"/>
      <c r="BG47" s="35"/>
      <c r="BH47" s="35"/>
      <c r="BI47" s="35"/>
      <c r="BJ47" s="35"/>
      <c r="BK47" s="36"/>
      <c r="BL47" s="57">
        <f t="shared" si="67"/>
        <v>0</v>
      </c>
      <c r="BM47" s="48">
        <f t="shared" si="68"/>
        <v>0</v>
      </c>
      <c r="BN47" s="47">
        <f t="shared" si="69"/>
        <v>0</v>
      </c>
      <c r="BO47" s="46">
        <f t="shared" si="70"/>
        <v>0</v>
      </c>
      <c r="BP47" s="37">
        <v>35.13</v>
      </c>
      <c r="BQ47" s="34"/>
      <c r="BR47" s="34"/>
      <c r="BS47" s="34"/>
      <c r="BT47" s="35">
        <v>20</v>
      </c>
      <c r="BU47" s="35">
        <v>1</v>
      </c>
      <c r="BV47" s="35">
        <v>1</v>
      </c>
      <c r="BW47" s="35">
        <v>0</v>
      </c>
      <c r="BX47" s="36">
        <v>0</v>
      </c>
      <c r="BY47" s="33">
        <f t="shared" si="71"/>
        <v>35.13</v>
      </c>
      <c r="BZ47" s="32">
        <f t="shared" si="72"/>
        <v>10</v>
      </c>
      <c r="CA47" s="38">
        <f t="shared" si="73"/>
        <v>8</v>
      </c>
      <c r="CB47" s="27">
        <f t="shared" si="74"/>
        <v>53.13</v>
      </c>
      <c r="CC47" s="1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2"/>
      <c r="IL47" s="53"/>
    </row>
    <row r="48" spans="1:246" ht="12.75">
      <c r="A48" s="31">
        <v>8</v>
      </c>
      <c r="B48" s="96" t="s">
        <v>137</v>
      </c>
      <c r="C48" s="29"/>
      <c r="D48" s="30"/>
      <c r="E48" s="97" t="s">
        <v>96</v>
      </c>
      <c r="F48" s="98" t="s">
        <v>96</v>
      </c>
      <c r="G48" s="28">
        <f>IF(AND(OR($G$2="Y",$H$2="Y"),I48&lt;5,J48&lt;5),IF(AND(I48=I47,J48=J47),G47+1,1),"")</f>
      </c>
      <c r="H48" s="24" t="e">
        <f>IF(AND($H$2="Y",J48&gt;0,OR(AND(G48=1,#REF!=10),AND(G48=2,#REF!=20),AND(G48=3,#REF!=30),AND(G48=4,G116=40),AND(G48=5,G122=50),AND(G48=6,G129=60),AND(G48=7,G138=70),AND(G48=8,#REF!=80),AND(G48=9,G146=90),AND(G48=10,#REF!=100))),VLOOKUP(J48-1,SortLookup!$A$13:$B$16,2,FALSE),"")</f>
        <v>#REF!</v>
      </c>
      <c r="I48" s="40" t="str">
        <f>IF(ISNA(VLOOKUP(E48,SortLookup!$A$1:$B$5,2,FALSE))," ",VLOOKUP(E48,SortLookup!$A$1:$B$5,2,FALSE))</f>
        <v> </v>
      </c>
      <c r="J48" s="25" t="str">
        <f>IF(ISNA(VLOOKUP(F48,SortLookup!$A$7:$B$11,2,FALSE))," ",VLOOKUP(F48,SortLookup!$A$7:$B$11,2,FALSE))</f>
        <v> </v>
      </c>
      <c r="K48" s="79">
        <f t="shared" si="53"/>
        <v>250.3</v>
      </c>
      <c r="L48" s="80">
        <f t="shared" si="54"/>
        <v>204.8</v>
      </c>
      <c r="M48" s="47">
        <f t="shared" si="75"/>
        <v>29</v>
      </c>
      <c r="N48" s="48">
        <f t="shared" si="76"/>
        <v>16.5</v>
      </c>
      <c r="O48" s="81">
        <f t="shared" si="77"/>
        <v>33</v>
      </c>
      <c r="P48" s="37">
        <v>4.83</v>
      </c>
      <c r="Q48" s="34">
        <v>4.9</v>
      </c>
      <c r="R48" s="34">
        <v>5.17</v>
      </c>
      <c r="S48" s="34">
        <v>56.67</v>
      </c>
      <c r="T48" s="34"/>
      <c r="U48" s="34"/>
      <c r="V48" s="34"/>
      <c r="W48" s="35">
        <v>1</v>
      </c>
      <c r="X48" s="35">
        <v>0</v>
      </c>
      <c r="Y48" s="35">
        <v>0</v>
      </c>
      <c r="Z48" s="35">
        <v>1</v>
      </c>
      <c r="AA48" s="36">
        <v>0</v>
      </c>
      <c r="AB48" s="33">
        <f t="shared" si="55"/>
        <v>71.57</v>
      </c>
      <c r="AC48" s="32">
        <f t="shared" si="56"/>
        <v>0.5</v>
      </c>
      <c r="AD48" s="26">
        <f t="shared" si="57"/>
        <v>5</v>
      </c>
      <c r="AE48" s="64">
        <f t="shared" si="58"/>
        <v>77.07</v>
      </c>
      <c r="AF48" s="37">
        <v>67.75</v>
      </c>
      <c r="AG48" s="34"/>
      <c r="AH48" s="34"/>
      <c r="AI48" s="34"/>
      <c r="AJ48" s="35">
        <v>0</v>
      </c>
      <c r="AK48" s="35">
        <v>0</v>
      </c>
      <c r="AL48" s="35">
        <v>0</v>
      </c>
      <c r="AM48" s="35">
        <v>0</v>
      </c>
      <c r="AN48" s="36">
        <v>0</v>
      </c>
      <c r="AO48" s="33">
        <f t="shared" si="59"/>
        <v>67.75</v>
      </c>
      <c r="AP48" s="32">
        <f t="shared" si="60"/>
        <v>0</v>
      </c>
      <c r="AQ48" s="26">
        <f t="shared" si="61"/>
        <v>0</v>
      </c>
      <c r="AR48" s="64">
        <f t="shared" si="62"/>
        <v>67.75</v>
      </c>
      <c r="AS48" s="37">
        <v>27.64</v>
      </c>
      <c r="AT48" s="34"/>
      <c r="AU48" s="34"/>
      <c r="AV48" s="35">
        <v>12</v>
      </c>
      <c r="AW48" s="35">
        <v>2</v>
      </c>
      <c r="AX48" s="35">
        <v>0</v>
      </c>
      <c r="AY48" s="35">
        <v>1</v>
      </c>
      <c r="AZ48" s="36">
        <v>0</v>
      </c>
      <c r="BA48" s="33">
        <f t="shared" si="63"/>
        <v>27.64</v>
      </c>
      <c r="BB48" s="32">
        <f t="shared" si="64"/>
        <v>6</v>
      </c>
      <c r="BC48" s="26">
        <f t="shared" si="65"/>
        <v>11</v>
      </c>
      <c r="BD48" s="64">
        <f t="shared" si="66"/>
        <v>44.64</v>
      </c>
      <c r="BE48" s="33"/>
      <c r="BF48" s="61"/>
      <c r="BG48" s="35"/>
      <c r="BH48" s="35"/>
      <c r="BI48" s="35"/>
      <c r="BJ48" s="35"/>
      <c r="BK48" s="36"/>
      <c r="BL48" s="57">
        <f t="shared" si="67"/>
        <v>0</v>
      </c>
      <c r="BM48" s="48">
        <f t="shared" si="68"/>
        <v>0</v>
      </c>
      <c r="BN48" s="47">
        <f t="shared" si="69"/>
        <v>0</v>
      </c>
      <c r="BO48" s="46">
        <f t="shared" si="70"/>
        <v>0</v>
      </c>
      <c r="BP48" s="37">
        <v>37.84</v>
      </c>
      <c r="BQ48" s="34"/>
      <c r="BR48" s="34"/>
      <c r="BS48" s="34"/>
      <c r="BT48" s="35">
        <v>20</v>
      </c>
      <c r="BU48" s="35">
        <v>1</v>
      </c>
      <c r="BV48" s="35">
        <v>2</v>
      </c>
      <c r="BW48" s="35">
        <v>0</v>
      </c>
      <c r="BX48" s="36">
        <v>0</v>
      </c>
      <c r="BY48" s="33">
        <f t="shared" si="71"/>
        <v>37.84</v>
      </c>
      <c r="BZ48" s="32">
        <f t="shared" si="72"/>
        <v>10</v>
      </c>
      <c r="CA48" s="38">
        <f t="shared" si="73"/>
        <v>13</v>
      </c>
      <c r="CB48" s="27">
        <f t="shared" si="74"/>
        <v>60.84</v>
      </c>
      <c r="CC48" s="1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2"/>
      <c r="IL48" s="53"/>
    </row>
    <row r="49" spans="1:246" ht="12.75">
      <c r="A49" s="31">
        <v>9</v>
      </c>
      <c r="B49" s="96" t="s">
        <v>155</v>
      </c>
      <c r="C49" s="29"/>
      <c r="D49" s="30"/>
      <c r="E49" s="97" t="s">
        <v>96</v>
      </c>
      <c r="F49" s="98" t="s">
        <v>96</v>
      </c>
      <c r="G49" s="28">
        <f>IF(AND(OR($G$2="Y",$H$2="Y"),I49&lt;5,J49&lt;5),IF(AND(I49=I48,J49=J48),G48+1,1),"")</f>
      </c>
      <c r="H49" s="24" t="e">
        <f>IF(AND($H$2="Y",J49&gt;0,OR(AND(G49=1,#REF!=10),AND(G49=2,#REF!=20),AND(G49=3,#REF!=30),AND(G49=4,G118=40),AND(G49=5,G124=50),AND(G49=6,G127=60),AND(G49=7,G136=70),AND(G49=8,#REF!=80),AND(G49=9,G144=90),AND(G49=10,#REF!=100))),VLOOKUP(J49-1,SortLookup!$A$13:$B$16,2,FALSE),"")</f>
        <v>#REF!</v>
      </c>
      <c r="I49" s="40" t="str">
        <f>IF(ISNA(VLOOKUP(E49,SortLookup!$A$1:$B$5,2,FALSE))," ",VLOOKUP(E49,SortLookup!$A$1:$B$5,2,FALSE))</f>
        <v> </v>
      </c>
      <c r="J49" s="25" t="str">
        <f>IF(ISNA(VLOOKUP(F49,SortLookup!$A$7:$B$11,2,FALSE))," ",VLOOKUP(F49,SortLookup!$A$7:$B$11,2,FALSE))</f>
        <v> </v>
      </c>
      <c r="K49" s="79">
        <f t="shared" si="53"/>
        <v>254.85</v>
      </c>
      <c r="L49" s="80">
        <f t="shared" si="54"/>
        <v>234.85</v>
      </c>
      <c r="M49" s="47">
        <f t="shared" si="75"/>
        <v>13</v>
      </c>
      <c r="N49" s="48">
        <f t="shared" si="76"/>
        <v>7</v>
      </c>
      <c r="O49" s="81">
        <f t="shared" si="77"/>
        <v>14</v>
      </c>
      <c r="P49" s="37">
        <v>7.25</v>
      </c>
      <c r="Q49" s="34">
        <v>4.61</v>
      </c>
      <c r="R49" s="34">
        <v>6.34</v>
      </c>
      <c r="S49" s="34">
        <v>45.23</v>
      </c>
      <c r="T49" s="34"/>
      <c r="U49" s="34"/>
      <c r="V49" s="34"/>
      <c r="W49" s="35">
        <v>1</v>
      </c>
      <c r="X49" s="35">
        <v>0</v>
      </c>
      <c r="Y49" s="35">
        <v>0</v>
      </c>
      <c r="Z49" s="35">
        <v>0</v>
      </c>
      <c r="AA49" s="36">
        <v>0</v>
      </c>
      <c r="AB49" s="33">
        <f t="shared" si="55"/>
        <v>63.43</v>
      </c>
      <c r="AC49" s="32">
        <f t="shared" si="56"/>
        <v>0.5</v>
      </c>
      <c r="AD49" s="26">
        <f t="shared" si="57"/>
        <v>0</v>
      </c>
      <c r="AE49" s="64">
        <f t="shared" si="58"/>
        <v>63.93</v>
      </c>
      <c r="AF49" s="37">
        <v>81.45</v>
      </c>
      <c r="AG49" s="34"/>
      <c r="AH49" s="34"/>
      <c r="AI49" s="34"/>
      <c r="AJ49" s="35">
        <v>10</v>
      </c>
      <c r="AK49" s="35">
        <v>0</v>
      </c>
      <c r="AL49" s="35">
        <v>2</v>
      </c>
      <c r="AM49" s="35">
        <v>0</v>
      </c>
      <c r="AN49" s="36">
        <v>0</v>
      </c>
      <c r="AO49" s="33">
        <f t="shared" si="59"/>
        <v>81.45</v>
      </c>
      <c r="AP49" s="32">
        <f t="shared" si="60"/>
        <v>5</v>
      </c>
      <c r="AQ49" s="26">
        <f t="shared" si="61"/>
        <v>10</v>
      </c>
      <c r="AR49" s="64">
        <f t="shared" si="62"/>
        <v>96.45</v>
      </c>
      <c r="AS49" s="37">
        <v>37.79</v>
      </c>
      <c r="AT49" s="34"/>
      <c r="AU49" s="34"/>
      <c r="AV49" s="35">
        <v>2</v>
      </c>
      <c r="AW49" s="35">
        <v>0</v>
      </c>
      <c r="AX49" s="35">
        <v>0</v>
      </c>
      <c r="AY49" s="35">
        <v>0</v>
      </c>
      <c r="AZ49" s="36">
        <v>0</v>
      </c>
      <c r="BA49" s="33">
        <f t="shared" si="63"/>
        <v>37.79</v>
      </c>
      <c r="BB49" s="32">
        <f t="shared" si="64"/>
        <v>1</v>
      </c>
      <c r="BC49" s="26">
        <f t="shared" si="65"/>
        <v>0</v>
      </c>
      <c r="BD49" s="64">
        <f t="shared" si="66"/>
        <v>38.79</v>
      </c>
      <c r="BE49" s="33"/>
      <c r="BF49" s="61"/>
      <c r="BG49" s="35"/>
      <c r="BH49" s="35"/>
      <c r="BI49" s="35"/>
      <c r="BJ49" s="35"/>
      <c r="BK49" s="36"/>
      <c r="BL49" s="57">
        <f t="shared" si="67"/>
        <v>0</v>
      </c>
      <c r="BM49" s="48">
        <f t="shared" si="68"/>
        <v>0</v>
      </c>
      <c r="BN49" s="47">
        <f t="shared" si="69"/>
        <v>0</v>
      </c>
      <c r="BO49" s="46">
        <f t="shared" si="70"/>
        <v>0</v>
      </c>
      <c r="BP49" s="37">
        <v>52.18</v>
      </c>
      <c r="BQ49" s="34"/>
      <c r="BR49" s="34"/>
      <c r="BS49" s="34"/>
      <c r="BT49" s="35">
        <v>1</v>
      </c>
      <c r="BU49" s="35">
        <v>1</v>
      </c>
      <c r="BV49" s="35">
        <v>0</v>
      </c>
      <c r="BW49" s="35">
        <v>0</v>
      </c>
      <c r="BX49" s="36">
        <v>0</v>
      </c>
      <c r="BY49" s="33">
        <f t="shared" si="71"/>
        <v>52.18</v>
      </c>
      <c r="BZ49" s="32">
        <f t="shared" si="72"/>
        <v>0.5</v>
      </c>
      <c r="CA49" s="38">
        <f t="shared" si="73"/>
        <v>3</v>
      </c>
      <c r="CB49" s="27">
        <f t="shared" si="74"/>
        <v>55.68</v>
      </c>
      <c r="CC49" s="1"/>
      <c r="CD49" s="1"/>
      <c r="CE49" s="2"/>
      <c r="CF49" s="2"/>
      <c r="CG49" s="2"/>
      <c r="CH49" s="2"/>
      <c r="CI49" s="2"/>
      <c r="CJ49" s="7"/>
      <c r="CK49" s="14"/>
      <c r="CL49" s="6"/>
      <c r="CM49" s="15"/>
      <c r="CN49" s="16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2"/>
      <c r="IL49" s="53"/>
    </row>
    <row r="50" spans="1:246" ht="3" customHeight="1">
      <c r="A50" s="115"/>
      <c r="B50" s="116"/>
      <c r="C50" s="117"/>
      <c r="D50" s="118"/>
      <c r="E50" s="119"/>
      <c r="F50" s="120"/>
      <c r="G50" s="121"/>
      <c r="H50" s="122"/>
      <c r="I50" s="123"/>
      <c r="J50" s="124"/>
      <c r="K50" s="125"/>
      <c r="L50" s="126"/>
      <c r="M50" s="127"/>
      <c r="N50" s="128"/>
      <c r="O50" s="129"/>
      <c r="P50" s="130"/>
      <c r="Q50" s="131"/>
      <c r="R50" s="131"/>
      <c r="S50" s="131"/>
      <c r="T50" s="131"/>
      <c r="U50" s="131"/>
      <c r="V50" s="131"/>
      <c r="W50" s="132"/>
      <c r="X50" s="132"/>
      <c r="Y50" s="132"/>
      <c r="Z50" s="132"/>
      <c r="AA50" s="133"/>
      <c r="AB50" s="134"/>
      <c r="AC50" s="135"/>
      <c r="AD50" s="136"/>
      <c r="AE50" s="137"/>
      <c r="AF50" s="130"/>
      <c r="AG50" s="131"/>
      <c r="AH50" s="131"/>
      <c r="AI50" s="131"/>
      <c r="AJ50" s="132"/>
      <c r="AK50" s="132"/>
      <c r="AL50" s="132"/>
      <c r="AM50" s="132"/>
      <c r="AN50" s="133"/>
      <c r="AO50" s="134"/>
      <c r="AP50" s="135"/>
      <c r="AQ50" s="136"/>
      <c r="AR50" s="137"/>
      <c r="AS50" s="130"/>
      <c r="AT50" s="131"/>
      <c r="AU50" s="131"/>
      <c r="AV50" s="132"/>
      <c r="AW50" s="132"/>
      <c r="AX50" s="132"/>
      <c r="AY50" s="132"/>
      <c r="AZ50" s="133"/>
      <c r="BA50" s="134"/>
      <c r="BB50" s="135"/>
      <c r="BC50" s="136"/>
      <c r="BD50" s="137"/>
      <c r="BE50" s="134"/>
      <c r="BF50" s="138"/>
      <c r="BG50" s="132"/>
      <c r="BH50" s="132"/>
      <c r="BI50" s="132"/>
      <c r="BJ50" s="132"/>
      <c r="BK50" s="133"/>
      <c r="BL50" s="139"/>
      <c r="BM50" s="128"/>
      <c r="BN50" s="127"/>
      <c r="BO50" s="140"/>
      <c r="BP50" s="130"/>
      <c r="BQ50" s="131"/>
      <c r="BR50" s="131"/>
      <c r="BS50" s="131"/>
      <c r="BT50" s="132"/>
      <c r="BU50" s="132"/>
      <c r="BV50" s="132"/>
      <c r="BW50" s="132"/>
      <c r="BX50" s="133"/>
      <c r="BY50" s="134"/>
      <c r="BZ50" s="135"/>
      <c r="CA50" s="141"/>
      <c r="CB50" s="142"/>
      <c r="CC50" s="1"/>
      <c r="CD50" s="1"/>
      <c r="CE50" s="2"/>
      <c r="CF50" s="2"/>
      <c r="CG50" s="2"/>
      <c r="CH50" s="2"/>
      <c r="CI50" s="2"/>
      <c r="CJ50" s="7"/>
      <c r="CK50" s="14"/>
      <c r="CL50" s="6"/>
      <c r="CM50" s="15"/>
      <c r="CN50" s="16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52"/>
      <c r="IL50" s="53"/>
    </row>
    <row r="51" spans="1:246" ht="12.75">
      <c r="A51" s="31">
        <v>1</v>
      </c>
      <c r="B51" s="29" t="s">
        <v>125</v>
      </c>
      <c r="C51" s="29"/>
      <c r="D51" s="30" t="s">
        <v>105</v>
      </c>
      <c r="E51" s="30" t="s">
        <v>17</v>
      </c>
      <c r="F51" s="63" t="s">
        <v>23</v>
      </c>
      <c r="G51" s="28">
        <f>IF(AND(OR($G$2="Y",$H$2="Y"),I51&lt;5,J51&lt;5),IF(AND(I51=I49,J51=J49),G49+1,1),"")</f>
      </c>
      <c r="H51" s="24" t="e">
        <f>IF(AND($H$2="Y",J51&gt;0,OR(AND(G51=1,#REF!=10),AND(G51=2,#REF!=20),AND(G51=3,#REF!=30),AND(G51=4,G120=40),AND(G51=5,#REF!=50),AND(G51=6,G129=60),AND(G51=7,#REF!=70),AND(G51=8,#REF!=80),AND(G51=9,G139=90),AND(G51=10,#REF!=100))),VLOOKUP(J51-1,SortLookup!$A$13:$B$16,2,FALSE),"")</f>
        <v>#REF!</v>
      </c>
      <c r="I51" s="40">
        <f>IF(ISNA(VLOOKUP(E51,SortLookup!$A$1:$B$5,2,FALSE))," ",VLOOKUP(E51,SortLookup!$A$1:$B$5,2,FALSE))</f>
        <v>0</v>
      </c>
      <c r="J51" s="25">
        <f>IF(ISNA(VLOOKUP(F51,SortLookup!$A$7:$B$11,2,FALSE))," ",VLOOKUP(F51,SortLookup!$A$7:$B$11,2,FALSE))</f>
        <v>2</v>
      </c>
      <c r="K51" s="79">
        <f aca="true" t="shared" si="78" ref="K51:K83">L51+M51+N51</f>
        <v>91.5</v>
      </c>
      <c r="L51" s="80">
        <f aca="true" t="shared" si="79" ref="L51:L83">AB51+AO51+BA51+BL51+BY51+CJ51+CU51+DF51+DQ51+EB51+EM51+EX51+FI51+FT51+GE51+GP51+HA51+HL51+HW51+IH51</f>
        <v>83.5</v>
      </c>
      <c r="M51" s="47">
        <f aca="true" t="shared" si="80" ref="M51:M83">AD51+AQ51+BC51+BN51+CA51+CL51+CW51+DH51+DS51+ED51+EO51+EZ51+FK51+FV51+GG51+GR51+HC51+HN51+HY51+IJ51</f>
        <v>0</v>
      </c>
      <c r="N51" s="48">
        <f aca="true" t="shared" si="81" ref="N51:N83">O51/2</f>
        <v>8</v>
      </c>
      <c r="O51" s="81">
        <f aca="true" t="shared" si="82" ref="O51:O83">W51+AJ51+AV51+BG51+BT51+CE51+CP51+DA51+DL51+DW51+EH51+ES51+FD51+FO51+FZ51+GK51+GV51+HG51+HR51+IC51</f>
        <v>16</v>
      </c>
      <c r="P51" s="37">
        <v>3.63</v>
      </c>
      <c r="Q51" s="34">
        <v>2.8</v>
      </c>
      <c r="R51" s="34">
        <v>2.51</v>
      </c>
      <c r="S51" s="34">
        <v>17.02</v>
      </c>
      <c r="T51" s="34"/>
      <c r="U51" s="34"/>
      <c r="V51" s="34"/>
      <c r="W51" s="35">
        <v>8</v>
      </c>
      <c r="X51" s="35">
        <v>0</v>
      </c>
      <c r="Y51" s="35">
        <v>0</v>
      </c>
      <c r="Z51" s="35">
        <v>0</v>
      </c>
      <c r="AA51" s="36">
        <v>0</v>
      </c>
      <c r="AB51" s="33">
        <f aca="true" t="shared" si="83" ref="AB51:AB83">P51+Q51+R51+S51+T51+U51+V51</f>
        <v>25.96</v>
      </c>
      <c r="AC51" s="32">
        <f aca="true" t="shared" si="84" ref="AC51:AC83">W51/2</f>
        <v>4</v>
      </c>
      <c r="AD51" s="26">
        <f aca="true" t="shared" si="85" ref="AD51:AD83">(X51*3)+(Y51*5)+(Z51*5)+(AA51*20)</f>
        <v>0</v>
      </c>
      <c r="AE51" s="64">
        <f aca="true" t="shared" si="86" ref="AE51:AE83">AB51+AC51+AD51</f>
        <v>29.96</v>
      </c>
      <c r="AF51" s="37">
        <v>25.32</v>
      </c>
      <c r="AG51" s="34"/>
      <c r="AH51" s="34"/>
      <c r="AI51" s="34"/>
      <c r="AJ51" s="35">
        <v>0</v>
      </c>
      <c r="AK51" s="35">
        <v>0</v>
      </c>
      <c r="AL51" s="35">
        <v>0</v>
      </c>
      <c r="AM51" s="35">
        <v>0</v>
      </c>
      <c r="AN51" s="36">
        <v>0</v>
      </c>
      <c r="AO51" s="33">
        <f aca="true" t="shared" si="87" ref="AO51:AO85">AF51+AG51+AH51+AI51</f>
        <v>25.32</v>
      </c>
      <c r="AP51" s="32">
        <f aca="true" t="shared" si="88" ref="AP51:AP85">AJ51/2</f>
        <v>0</v>
      </c>
      <c r="AQ51" s="26">
        <f aca="true" t="shared" si="89" ref="AQ51:AQ85">(AK51*3)+(AL51*5)+(AM51*5)+(AN51*20)</f>
        <v>0</v>
      </c>
      <c r="AR51" s="64">
        <f aca="true" t="shared" si="90" ref="AR51:AR85">AO51+AP51+AQ51</f>
        <v>25.32</v>
      </c>
      <c r="AS51" s="37">
        <v>17.19</v>
      </c>
      <c r="AT51" s="34"/>
      <c r="AU51" s="34"/>
      <c r="AV51" s="35">
        <v>1</v>
      </c>
      <c r="AW51" s="35">
        <v>0</v>
      </c>
      <c r="AX51" s="35">
        <v>0</v>
      </c>
      <c r="AY51" s="35">
        <v>0</v>
      </c>
      <c r="AZ51" s="36">
        <v>0</v>
      </c>
      <c r="BA51" s="33">
        <f aca="true" t="shared" si="91" ref="BA51:BA83">AS51+AT51+AU51</f>
        <v>17.19</v>
      </c>
      <c r="BB51" s="32">
        <f aca="true" t="shared" si="92" ref="BB51:BB83">AV51/2</f>
        <v>0.5</v>
      </c>
      <c r="BC51" s="26">
        <f aca="true" t="shared" si="93" ref="BC51:BC83">(AW51*3)+(AX51*5)+(AY51*5)+(AZ51*20)</f>
        <v>0</v>
      </c>
      <c r="BD51" s="64">
        <f aca="true" t="shared" si="94" ref="BD51:BD83">BA51+BB51+BC51</f>
        <v>17.69</v>
      </c>
      <c r="BE51" s="33"/>
      <c r="BF51" s="61"/>
      <c r="BG51" s="35"/>
      <c r="BH51" s="35"/>
      <c r="BI51" s="35"/>
      <c r="BJ51" s="35"/>
      <c r="BK51" s="36"/>
      <c r="BL51" s="57">
        <f aca="true" t="shared" si="95" ref="BL51:BL88">BE51+BF51</f>
        <v>0</v>
      </c>
      <c r="BM51" s="48">
        <f aca="true" t="shared" si="96" ref="BM51:BM88">BG51/2</f>
        <v>0</v>
      </c>
      <c r="BN51" s="47">
        <f aca="true" t="shared" si="97" ref="BN51:BN88">(BH51*3)+(BI51*5)+(BJ51*5)+(BK51*20)</f>
        <v>0</v>
      </c>
      <c r="BO51" s="46">
        <f aca="true" t="shared" si="98" ref="BO51:BO88">BL51+BM51+BN51</f>
        <v>0</v>
      </c>
      <c r="BP51" s="37">
        <v>15.03</v>
      </c>
      <c r="BQ51" s="34"/>
      <c r="BR51" s="34"/>
      <c r="BS51" s="34"/>
      <c r="BT51" s="35">
        <v>7</v>
      </c>
      <c r="BU51" s="35">
        <v>0</v>
      </c>
      <c r="BV51" s="35">
        <v>0</v>
      </c>
      <c r="BW51" s="35">
        <v>0</v>
      </c>
      <c r="BX51" s="36">
        <v>0</v>
      </c>
      <c r="BY51" s="33">
        <f aca="true" t="shared" si="99" ref="BY51:BY83">BP51+BQ51+BR51+BS51</f>
        <v>15.03</v>
      </c>
      <c r="BZ51" s="32">
        <f aca="true" t="shared" si="100" ref="BZ51:BZ83">BT51/2</f>
        <v>3.5</v>
      </c>
      <c r="CA51" s="38">
        <f aca="true" t="shared" si="101" ref="CA51:CA83">(BU51*3)+(BV51*5)+(BW51*5)+(BX51*20)</f>
        <v>0</v>
      </c>
      <c r="CB51" s="27">
        <f aca="true" t="shared" si="102" ref="CB51:CB83">BY51+BZ51+CA51</f>
        <v>18.53</v>
      </c>
      <c r="CC51" s="1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52"/>
      <c r="IL51" s="53"/>
    </row>
    <row r="52" spans="1:246" ht="12.75">
      <c r="A52" s="31">
        <v>2</v>
      </c>
      <c r="B52" s="96" t="s">
        <v>184</v>
      </c>
      <c r="C52" s="29"/>
      <c r="D52" s="30"/>
      <c r="E52" s="97" t="s">
        <v>17</v>
      </c>
      <c r="F52" s="98" t="s">
        <v>23</v>
      </c>
      <c r="G52" s="28">
        <f>IF(AND(OR($G$2="Y",$H$2="Y"),I52&lt;5,J52&lt;5),IF(AND(I52=I51,J52=J51),G51+1,1),"")</f>
      </c>
      <c r="H52" s="24" t="e">
        <f>IF(AND($H$2="Y",J52&gt;0,OR(AND(G52=1,#REF!=10),AND(G52=2,#REF!=20),AND(G52=3,#REF!=30),AND(G52=4,G121=40),AND(G52=5,G127=50),AND(G52=6,G134=60),AND(G52=7,G136=70),AND(G52=8,#REF!=80),AND(G52=9,G144=90),AND(G52=10,#REF!=100))),VLOOKUP(J52-1,SortLookup!$A$13:$B$16,2,FALSE),"")</f>
        <v>#REF!</v>
      </c>
      <c r="I52" s="40">
        <f>IF(ISNA(VLOOKUP(E52,SortLookup!$A$1:$B$5,2,FALSE))," ",VLOOKUP(E52,SortLookup!$A$1:$B$5,2,FALSE))</f>
        <v>0</v>
      </c>
      <c r="J52" s="25">
        <f>IF(ISNA(VLOOKUP(F52,SortLookup!$A$7:$B$11,2,FALSE))," ",VLOOKUP(F52,SortLookup!$A$7:$B$11,2,FALSE))</f>
        <v>2</v>
      </c>
      <c r="K52" s="79">
        <f t="shared" si="78"/>
        <v>100.63</v>
      </c>
      <c r="L52" s="80">
        <f t="shared" si="79"/>
        <v>85.63</v>
      </c>
      <c r="M52" s="47">
        <f t="shared" si="80"/>
        <v>8</v>
      </c>
      <c r="N52" s="48">
        <f t="shared" si="81"/>
        <v>7</v>
      </c>
      <c r="O52" s="81">
        <f t="shared" si="82"/>
        <v>14</v>
      </c>
      <c r="P52" s="37">
        <v>3.25</v>
      </c>
      <c r="Q52" s="34">
        <v>2.41</v>
      </c>
      <c r="R52" s="34">
        <v>2.46</v>
      </c>
      <c r="S52" s="34">
        <v>20.69</v>
      </c>
      <c r="T52" s="34"/>
      <c r="U52" s="34"/>
      <c r="V52" s="34"/>
      <c r="W52" s="35">
        <v>10</v>
      </c>
      <c r="X52" s="35">
        <v>1</v>
      </c>
      <c r="Y52" s="35">
        <v>0</v>
      </c>
      <c r="Z52" s="35">
        <v>1</v>
      </c>
      <c r="AA52" s="36">
        <v>0</v>
      </c>
      <c r="AB52" s="33">
        <f t="shared" si="83"/>
        <v>28.81</v>
      </c>
      <c r="AC52" s="32">
        <f t="shared" si="84"/>
        <v>5</v>
      </c>
      <c r="AD52" s="26">
        <f t="shared" si="85"/>
        <v>8</v>
      </c>
      <c r="AE52" s="64">
        <f t="shared" si="86"/>
        <v>41.81</v>
      </c>
      <c r="AF52" s="37">
        <v>15.4</v>
      </c>
      <c r="AG52" s="34"/>
      <c r="AH52" s="34"/>
      <c r="AI52" s="34"/>
      <c r="AJ52" s="35">
        <v>0</v>
      </c>
      <c r="AK52" s="35">
        <v>0</v>
      </c>
      <c r="AL52" s="35">
        <v>0</v>
      </c>
      <c r="AM52" s="35">
        <v>0</v>
      </c>
      <c r="AN52" s="36">
        <v>0</v>
      </c>
      <c r="AO52" s="33">
        <f t="shared" si="87"/>
        <v>15.4</v>
      </c>
      <c r="AP52" s="32">
        <f t="shared" si="88"/>
        <v>0</v>
      </c>
      <c r="AQ52" s="26">
        <f t="shared" si="89"/>
        <v>0</v>
      </c>
      <c r="AR52" s="64">
        <f t="shared" si="90"/>
        <v>15.4</v>
      </c>
      <c r="AS52" s="37">
        <v>21.03</v>
      </c>
      <c r="AT52" s="34"/>
      <c r="AU52" s="34"/>
      <c r="AV52" s="35">
        <v>3</v>
      </c>
      <c r="AW52" s="35">
        <v>0</v>
      </c>
      <c r="AX52" s="35">
        <v>0</v>
      </c>
      <c r="AY52" s="35">
        <v>0</v>
      </c>
      <c r="AZ52" s="36">
        <v>0</v>
      </c>
      <c r="BA52" s="33">
        <f t="shared" si="91"/>
        <v>21.03</v>
      </c>
      <c r="BB52" s="32">
        <f t="shared" si="92"/>
        <v>1.5</v>
      </c>
      <c r="BC52" s="26">
        <f t="shared" si="93"/>
        <v>0</v>
      </c>
      <c r="BD52" s="64">
        <f t="shared" si="94"/>
        <v>22.53</v>
      </c>
      <c r="BE52" s="33"/>
      <c r="BF52" s="61"/>
      <c r="BG52" s="35"/>
      <c r="BH52" s="35"/>
      <c r="BI52" s="35"/>
      <c r="BJ52" s="35"/>
      <c r="BK52" s="36"/>
      <c r="BL52" s="57">
        <f t="shared" si="95"/>
        <v>0</v>
      </c>
      <c r="BM52" s="48">
        <f t="shared" si="96"/>
        <v>0</v>
      </c>
      <c r="BN52" s="47">
        <f t="shared" si="97"/>
        <v>0</v>
      </c>
      <c r="BO52" s="46">
        <f t="shared" si="98"/>
        <v>0</v>
      </c>
      <c r="BP52" s="37">
        <v>20.39</v>
      </c>
      <c r="BQ52" s="34"/>
      <c r="BR52" s="34"/>
      <c r="BS52" s="34"/>
      <c r="BT52" s="35">
        <v>1</v>
      </c>
      <c r="BU52" s="35">
        <v>0</v>
      </c>
      <c r="BV52" s="35">
        <v>0</v>
      </c>
      <c r="BW52" s="35">
        <v>0</v>
      </c>
      <c r="BX52" s="36">
        <v>0</v>
      </c>
      <c r="BY52" s="33">
        <f t="shared" si="99"/>
        <v>20.39</v>
      </c>
      <c r="BZ52" s="32">
        <f t="shared" si="100"/>
        <v>0.5</v>
      </c>
      <c r="CA52" s="38">
        <f t="shared" si="101"/>
        <v>0</v>
      </c>
      <c r="CB52" s="27">
        <f t="shared" si="102"/>
        <v>20.89</v>
      </c>
      <c r="CC52" s="1"/>
      <c r="CD52" s="1"/>
      <c r="CE52" s="2"/>
      <c r="CF52" s="2"/>
      <c r="CG52" s="2"/>
      <c r="CH52" s="2"/>
      <c r="CI52" s="2"/>
      <c r="CJ52" s="7"/>
      <c r="CK52" s="14"/>
      <c r="CL52" s="6"/>
      <c r="CM52" s="15"/>
      <c r="CN52" s="16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52"/>
      <c r="IL52" s="53"/>
    </row>
    <row r="53" spans="1:246" ht="12.75">
      <c r="A53" s="31">
        <v>3</v>
      </c>
      <c r="B53" s="29" t="s">
        <v>132</v>
      </c>
      <c r="C53" s="29"/>
      <c r="D53" s="30"/>
      <c r="E53" s="30" t="s">
        <v>17</v>
      </c>
      <c r="F53" s="63" t="s">
        <v>23</v>
      </c>
      <c r="G53" s="28">
        <f>IF(AND(OR($G$2="Y",$H$2="Y"),I53&lt;5,J53&lt;5),IF(AND(I53=I52,J53=J52),G52+1,1),"")</f>
      </c>
      <c r="H53" s="24" t="e">
        <f>IF(AND($H$2="Y",J53&gt;0,OR(AND(G53=1,#REF!=10),AND(G53=2,#REF!=20),AND(G53=3,#REF!=30),AND(G53=4,G120=40),AND(G53=5,G126=50),AND(G53=6,#REF!=60),AND(G53=7,G135=70),AND(G53=8,#REF!=80),AND(G53=9,G143=90),AND(G53=10,#REF!=100))),VLOOKUP(J53-1,SortLookup!$A$13:$B$16,2,FALSE),"")</f>
        <v>#REF!</v>
      </c>
      <c r="I53" s="40">
        <f>IF(ISNA(VLOOKUP(E53,SortLookup!$A$1:$B$5,2,FALSE))," ",VLOOKUP(E53,SortLookup!$A$1:$B$5,2,FALSE))</f>
        <v>0</v>
      </c>
      <c r="J53" s="25">
        <f>IF(ISNA(VLOOKUP(F53,SortLookup!$A$7:$B$11,2,FALSE))," ",VLOOKUP(F53,SortLookup!$A$7:$B$11,2,FALSE))</f>
        <v>2</v>
      </c>
      <c r="K53" s="79">
        <f t="shared" si="78"/>
        <v>101.57</v>
      </c>
      <c r="L53" s="80">
        <f t="shared" si="79"/>
        <v>77.07</v>
      </c>
      <c r="M53" s="47">
        <f t="shared" si="80"/>
        <v>10</v>
      </c>
      <c r="N53" s="48">
        <f t="shared" si="81"/>
        <v>14.5</v>
      </c>
      <c r="O53" s="81">
        <f t="shared" si="82"/>
        <v>29</v>
      </c>
      <c r="P53" s="37">
        <v>2.88</v>
      </c>
      <c r="Q53" s="34">
        <v>3.02</v>
      </c>
      <c r="R53" s="34">
        <v>2.44</v>
      </c>
      <c r="S53" s="34">
        <v>20.09</v>
      </c>
      <c r="T53" s="34"/>
      <c r="U53" s="34"/>
      <c r="V53" s="34"/>
      <c r="W53" s="35">
        <v>10</v>
      </c>
      <c r="X53" s="35">
        <v>0</v>
      </c>
      <c r="Y53" s="35">
        <v>0</v>
      </c>
      <c r="Z53" s="35">
        <v>1</v>
      </c>
      <c r="AA53" s="36">
        <v>0</v>
      </c>
      <c r="AB53" s="33">
        <f t="shared" si="83"/>
        <v>28.43</v>
      </c>
      <c r="AC53" s="32">
        <f t="shared" si="84"/>
        <v>5</v>
      </c>
      <c r="AD53" s="26">
        <f t="shared" si="85"/>
        <v>5</v>
      </c>
      <c r="AE53" s="64">
        <f t="shared" si="86"/>
        <v>38.43</v>
      </c>
      <c r="AF53" s="37">
        <v>14.41</v>
      </c>
      <c r="AG53" s="34"/>
      <c r="AH53" s="34"/>
      <c r="AI53" s="34"/>
      <c r="AJ53" s="35">
        <v>0</v>
      </c>
      <c r="AK53" s="35">
        <v>0</v>
      </c>
      <c r="AL53" s="35">
        <v>0</v>
      </c>
      <c r="AM53" s="35">
        <v>0</v>
      </c>
      <c r="AN53" s="36">
        <v>0</v>
      </c>
      <c r="AO53" s="33">
        <f t="shared" si="87"/>
        <v>14.41</v>
      </c>
      <c r="AP53" s="32">
        <f t="shared" si="88"/>
        <v>0</v>
      </c>
      <c r="AQ53" s="26">
        <f t="shared" si="89"/>
        <v>0</v>
      </c>
      <c r="AR53" s="64">
        <f t="shared" si="90"/>
        <v>14.41</v>
      </c>
      <c r="AS53" s="37">
        <v>20.41</v>
      </c>
      <c r="AT53" s="34"/>
      <c r="AU53" s="34"/>
      <c r="AV53" s="35">
        <v>0</v>
      </c>
      <c r="AW53" s="35">
        <v>0</v>
      </c>
      <c r="AX53" s="35">
        <v>0</v>
      </c>
      <c r="AY53" s="35">
        <v>0</v>
      </c>
      <c r="AZ53" s="36">
        <v>0</v>
      </c>
      <c r="BA53" s="33">
        <f t="shared" si="91"/>
        <v>20.41</v>
      </c>
      <c r="BB53" s="32">
        <f t="shared" si="92"/>
        <v>0</v>
      </c>
      <c r="BC53" s="26">
        <f t="shared" si="93"/>
        <v>0</v>
      </c>
      <c r="BD53" s="64">
        <f t="shared" si="94"/>
        <v>20.41</v>
      </c>
      <c r="BE53" s="33"/>
      <c r="BF53" s="61"/>
      <c r="BG53" s="35"/>
      <c r="BH53" s="35"/>
      <c r="BI53" s="35"/>
      <c r="BJ53" s="35"/>
      <c r="BK53" s="36"/>
      <c r="BL53" s="57">
        <f t="shared" si="95"/>
        <v>0</v>
      </c>
      <c r="BM53" s="48">
        <f t="shared" si="96"/>
        <v>0</v>
      </c>
      <c r="BN53" s="47">
        <f t="shared" si="97"/>
        <v>0</v>
      </c>
      <c r="BO53" s="46">
        <f t="shared" si="98"/>
        <v>0</v>
      </c>
      <c r="BP53" s="37">
        <v>13.82</v>
      </c>
      <c r="BQ53" s="34"/>
      <c r="BR53" s="34"/>
      <c r="BS53" s="34"/>
      <c r="BT53" s="35">
        <v>19</v>
      </c>
      <c r="BU53" s="35">
        <v>0</v>
      </c>
      <c r="BV53" s="35">
        <v>1</v>
      </c>
      <c r="BW53" s="35">
        <v>0</v>
      </c>
      <c r="BX53" s="36">
        <v>0</v>
      </c>
      <c r="BY53" s="33">
        <f t="shared" si="99"/>
        <v>13.82</v>
      </c>
      <c r="BZ53" s="32">
        <f t="shared" si="100"/>
        <v>9.5</v>
      </c>
      <c r="CA53" s="38">
        <f t="shared" si="101"/>
        <v>5</v>
      </c>
      <c r="CB53" s="27">
        <f t="shared" si="102"/>
        <v>28.32</v>
      </c>
      <c r="CC53" s="1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52"/>
      <c r="IL53" s="53"/>
    </row>
    <row r="54" spans="1:246" ht="12.75">
      <c r="A54" s="31">
        <v>4</v>
      </c>
      <c r="B54" s="96" t="s">
        <v>173</v>
      </c>
      <c r="C54" s="29"/>
      <c r="D54" s="30"/>
      <c r="E54" s="97" t="s">
        <v>17</v>
      </c>
      <c r="F54" s="98" t="s">
        <v>23</v>
      </c>
      <c r="G54" s="28">
        <f>IF(AND(OR($G$2="Y",$H$2="Y"),I54&lt;5,J54&lt;5),IF(AND(I54=I53,J54=J53),G53+1,1),"")</f>
      </c>
      <c r="H54" s="24" t="e">
        <f>IF(AND($H$2="Y",J54&gt;0,OR(AND(G54=1,#REF!=10),AND(G54=2,#REF!=20),AND(G54=3,#REF!=30),AND(G54=4,#REF!=40),AND(G54=5,G127=50),AND(G54=6,G134=60),AND(G54=7,G143=70),AND(G54=8,#REF!=80),AND(G54=9,G151=90),AND(G54=10,#REF!=100))),VLOOKUP(J54-1,SortLookup!$A$13:$B$16,2,FALSE),"")</f>
        <v>#REF!</v>
      </c>
      <c r="I54" s="40">
        <f>IF(ISNA(VLOOKUP(E54,SortLookup!$A$1:$B$5,2,FALSE))," ",VLOOKUP(E54,SortLookup!$A$1:$B$5,2,FALSE))</f>
        <v>0</v>
      </c>
      <c r="J54" s="25">
        <f>IF(ISNA(VLOOKUP(F54,SortLookup!$A$7:$B$11,2,FALSE))," ",VLOOKUP(F54,SortLookup!$A$7:$B$11,2,FALSE))</f>
        <v>2</v>
      </c>
      <c r="K54" s="79">
        <f t="shared" si="78"/>
        <v>103.35</v>
      </c>
      <c r="L54" s="80">
        <f t="shared" si="79"/>
        <v>88.85</v>
      </c>
      <c r="M54" s="47">
        <f t="shared" si="80"/>
        <v>8</v>
      </c>
      <c r="N54" s="48">
        <f t="shared" si="81"/>
        <v>6.5</v>
      </c>
      <c r="O54" s="81">
        <f t="shared" si="82"/>
        <v>13</v>
      </c>
      <c r="P54" s="37">
        <v>2.69</v>
      </c>
      <c r="Q54" s="34">
        <v>2.25</v>
      </c>
      <c r="R54" s="34">
        <v>2.46</v>
      </c>
      <c r="S54" s="34">
        <v>17.17</v>
      </c>
      <c r="T54" s="34"/>
      <c r="U54" s="34"/>
      <c r="V54" s="34"/>
      <c r="W54" s="35">
        <v>13</v>
      </c>
      <c r="X54" s="35">
        <v>0</v>
      </c>
      <c r="Y54" s="35">
        <v>0</v>
      </c>
      <c r="Z54" s="35">
        <v>1</v>
      </c>
      <c r="AA54" s="36">
        <v>0</v>
      </c>
      <c r="AB54" s="33">
        <f t="shared" si="83"/>
        <v>24.57</v>
      </c>
      <c r="AC54" s="32">
        <f t="shared" si="84"/>
        <v>6.5</v>
      </c>
      <c r="AD54" s="26">
        <f t="shared" si="85"/>
        <v>5</v>
      </c>
      <c r="AE54" s="64">
        <f t="shared" si="86"/>
        <v>36.07</v>
      </c>
      <c r="AF54" s="37">
        <v>27.69</v>
      </c>
      <c r="AG54" s="34"/>
      <c r="AH54" s="34"/>
      <c r="AI54" s="34"/>
      <c r="AJ54" s="35">
        <v>0</v>
      </c>
      <c r="AK54" s="35">
        <v>0</v>
      </c>
      <c r="AL54" s="35">
        <v>0</v>
      </c>
      <c r="AM54" s="35">
        <v>0</v>
      </c>
      <c r="AN54" s="36">
        <v>0</v>
      </c>
      <c r="AO54" s="33">
        <f t="shared" si="87"/>
        <v>27.69</v>
      </c>
      <c r="AP54" s="32">
        <f t="shared" si="88"/>
        <v>0</v>
      </c>
      <c r="AQ54" s="26">
        <f t="shared" si="89"/>
        <v>0</v>
      </c>
      <c r="AR54" s="64">
        <f t="shared" si="90"/>
        <v>27.69</v>
      </c>
      <c r="AS54" s="37">
        <v>19.21</v>
      </c>
      <c r="AT54" s="34"/>
      <c r="AU54" s="34"/>
      <c r="AV54" s="35">
        <v>0</v>
      </c>
      <c r="AW54" s="35">
        <v>0</v>
      </c>
      <c r="AX54" s="35">
        <v>0</v>
      </c>
      <c r="AY54" s="35">
        <v>0</v>
      </c>
      <c r="AZ54" s="36">
        <v>0</v>
      </c>
      <c r="BA54" s="33">
        <f t="shared" si="91"/>
        <v>19.21</v>
      </c>
      <c r="BB54" s="32">
        <f t="shared" si="92"/>
        <v>0</v>
      </c>
      <c r="BC54" s="26">
        <f t="shared" si="93"/>
        <v>0</v>
      </c>
      <c r="BD54" s="64">
        <f t="shared" si="94"/>
        <v>19.21</v>
      </c>
      <c r="BE54" s="33"/>
      <c r="BF54" s="61"/>
      <c r="BG54" s="35"/>
      <c r="BH54" s="35"/>
      <c r="BI54" s="35"/>
      <c r="BJ54" s="35"/>
      <c r="BK54" s="36"/>
      <c r="BL54" s="57">
        <f t="shared" si="95"/>
        <v>0</v>
      </c>
      <c r="BM54" s="48">
        <f t="shared" si="96"/>
        <v>0</v>
      </c>
      <c r="BN54" s="47">
        <f t="shared" si="97"/>
        <v>0</v>
      </c>
      <c r="BO54" s="46">
        <f t="shared" si="98"/>
        <v>0</v>
      </c>
      <c r="BP54" s="37">
        <v>17.38</v>
      </c>
      <c r="BQ54" s="34"/>
      <c r="BR54" s="34"/>
      <c r="BS54" s="34"/>
      <c r="BT54" s="35">
        <v>0</v>
      </c>
      <c r="BU54" s="35">
        <v>1</v>
      </c>
      <c r="BV54" s="35">
        <v>0</v>
      </c>
      <c r="BW54" s="35">
        <v>0</v>
      </c>
      <c r="BX54" s="36">
        <v>0</v>
      </c>
      <c r="BY54" s="33">
        <f t="shared" si="99"/>
        <v>17.38</v>
      </c>
      <c r="BZ54" s="32">
        <f t="shared" si="100"/>
        <v>0</v>
      </c>
      <c r="CA54" s="38">
        <f t="shared" si="101"/>
        <v>3</v>
      </c>
      <c r="CB54" s="27">
        <f t="shared" si="102"/>
        <v>20.38</v>
      </c>
      <c r="CC54" s="1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52"/>
      <c r="IL54" s="53"/>
    </row>
    <row r="55" spans="1:246" ht="12.75">
      <c r="A55" s="31">
        <v>5</v>
      </c>
      <c r="B55" s="96" t="s">
        <v>176</v>
      </c>
      <c r="C55" s="29"/>
      <c r="D55" s="30"/>
      <c r="E55" s="97" t="s">
        <v>17</v>
      </c>
      <c r="F55" s="98" t="s">
        <v>24</v>
      </c>
      <c r="G55" s="28">
        <f>IF(AND(OR($G$2="Y",$H$2="Y"),I55&lt;5,J55&lt;5),IF(AND(I55=I54,J55=J54),G54+1,1),"")</f>
      </c>
      <c r="H55" s="24" t="e">
        <f>IF(AND($H$2="Y",J55&gt;0,OR(AND(G55=1,#REF!=10),AND(G55=2,#REF!=20),AND(G55=3,#REF!=30),AND(G55=4,#REF!=40),AND(G55=5,G128=50),AND(G55=6,G135=60),AND(G55=7,G144=70),AND(G55=8,#REF!=80),AND(G55=9,G152=90),AND(G55=10,#REF!=100))),VLOOKUP(J55-1,SortLookup!$A$13:$B$16,2,FALSE),"")</f>
        <v>#REF!</v>
      </c>
      <c r="I55" s="40">
        <f>IF(ISNA(VLOOKUP(E55,SortLookup!$A$1:$B$5,2,FALSE))," ",VLOOKUP(E55,SortLookup!$A$1:$B$5,2,FALSE))</f>
        <v>0</v>
      </c>
      <c r="J55" s="25">
        <f>IF(ISNA(VLOOKUP(F55,SortLookup!$A$7:$B$11,2,FALSE))," ",VLOOKUP(F55,SortLookup!$A$7:$B$11,2,FALSE))</f>
        <v>3</v>
      </c>
      <c r="K55" s="79">
        <f t="shared" si="78"/>
        <v>111.4</v>
      </c>
      <c r="L55" s="80">
        <f t="shared" si="79"/>
        <v>97.4</v>
      </c>
      <c r="M55" s="47">
        <f t="shared" si="80"/>
        <v>5</v>
      </c>
      <c r="N55" s="48">
        <f t="shared" si="81"/>
        <v>9</v>
      </c>
      <c r="O55" s="81">
        <f t="shared" si="82"/>
        <v>18</v>
      </c>
      <c r="P55" s="37">
        <v>3.16</v>
      </c>
      <c r="Q55" s="34">
        <v>2.38</v>
      </c>
      <c r="R55" s="34">
        <v>2.5</v>
      </c>
      <c r="S55" s="34">
        <v>18.78</v>
      </c>
      <c r="T55" s="34"/>
      <c r="U55" s="34"/>
      <c r="V55" s="34"/>
      <c r="W55" s="35">
        <v>3</v>
      </c>
      <c r="X55" s="35">
        <v>0</v>
      </c>
      <c r="Y55" s="35">
        <v>0</v>
      </c>
      <c r="Z55" s="35">
        <v>1</v>
      </c>
      <c r="AA55" s="36">
        <v>0</v>
      </c>
      <c r="AB55" s="33">
        <f t="shared" si="83"/>
        <v>26.82</v>
      </c>
      <c r="AC55" s="32">
        <f t="shared" si="84"/>
        <v>1.5</v>
      </c>
      <c r="AD55" s="26">
        <f t="shared" si="85"/>
        <v>5</v>
      </c>
      <c r="AE55" s="64">
        <f t="shared" si="86"/>
        <v>33.32</v>
      </c>
      <c r="AF55" s="37">
        <v>26.69</v>
      </c>
      <c r="AG55" s="34"/>
      <c r="AH55" s="34"/>
      <c r="AI55" s="34"/>
      <c r="AJ55" s="35">
        <v>1</v>
      </c>
      <c r="AK55" s="35">
        <v>0</v>
      </c>
      <c r="AL55" s="35">
        <v>0</v>
      </c>
      <c r="AM55" s="35">
        <v>0</v>
      </c>
      <c r="AN55" s="36">
        <v>0</v>
      </c>
      <c r="AO55" s="33">
        <f t="shared" si="87"/>
        <v>26.69</v>
      </c>
      <c r="AP55" s="32">
        <f t="shared" si="88"/>
        <v>0.5</v>
      </c>
      <c r="AQ55" s="26">
        <f t="shared" si="89"/>
        <v>0</v>
      </c>
      <c r="AR55" s="64">
        <f t="shared" si="90"/>
        <v>27.19</v>
      </c>
      <c r="AS55" s="37">
        <v>18.25</v>
      </c>
      <c r="AT55" s="34"/>
      <c r="AU55" s="34"/>
      <c r="AV55" s="35">
        <v>1</v>
      </c>
      <c r="AW55" s="35">
        <v>0</v>
      </c>
      <c r="AX55" s="35">
        <v>0</v>
      </c>
      <c r="AY55" s="35">
        <v>0</v>
      </c>
      <c r="AZ55" s="36">
        <v>0</v>
      </c>
      <c r="BA55" s="33">
        <f t="shared" si="91"/>
        <v>18.25</v>
      </c>
      <c r="BB55" s="32">
        <f t="shared" si="92"/>
        <v>0.5</v>
      </c>
      <c r="BC55" s="26">
        <f t="shared" si="93"/>
        <v>0</v>
      </c>
      <c r="BD55" s="64">
        <f t="shared" si="94"/>
        <v>18.75</v>
      </c>
      <c r="BE55" s="33"/>
      <c r="BF55" s="61"/>
      <c r="BG55" s="35"/>
      <c r="BH55" s="35"/>
      <c r="BI55" s="35"/>
      <c r="BJ55" s="35"/>
      <c r="BK55" s="36"/>
      <c r="BL55" s="57">
        <f t="shared" si="95"/>
        <v>0</v>
      </c>
      <c r="BM55" s="48">
        <f t="shared" si="96"/>
        <v>0</v>
      </c>
      <c r="BN55" s="47">
        <f t="shared" si="97"/>
        <v>0</v>
      </c>
      <c r="BO55" s="46">
        <f t="shared" si="98"/>
        <v>0</v>
      </c>
      <c r="BP55" s="37">
        <v>25.64</v>
      </c>
      <c r="BQ55" s="34"/>
      <c r="BR55" s="34"/>
      <c r="BS55" s="34"/>
      <c r="BT55" s="35">
        <v>13</v>
      </c>
      <c r="BU55" s="35">
        <v>0</v>
      </c>
      <c r="BV55" s="35">
        <v>0</v>
      </c>
      <c r="BW55" s="35">
        <v>0</v>
      </c>
      <c r="BX55" s="36">
        <v>0</v>
      </c>
      <c r="BY55" s="33">
        <f t="shared" si="99"/>
        <v>25.64</v>
      </c>
      <c r="BZ55" s="32">
        <f t="shared" si="100"/>
        <v>6.5</v>
      </c>
      <c r="CA55" s="38">
        <f t="shared" si="101"/>
        <v>0</v>
      </c>
      <c r="CB55" s="27">
        <f t="shared" si="102"/>
        <v>32.14</v>
      </c>
      <c r="CC55" s="1"/>
      <c r="CD55" s="1"/>
      <c r="CE55" s="2"/>
      <c r="CF55" s="2"/>
      <c r="CG55" s="2"/>
      <c r="CH55" s="2"/>
      <c r="CI55" s="2"/>
      <c r="CJ55" s="7"/>
      <c r="CK55" s="14"/>
      <c r="CL55" s="6"/>
      <c r="CM55" s="15"/>
      <c r="CN55" s="16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52"/>
      <c r="IL55" s="53"/>
    </row>
    <row r="56" spans="1:246" ht="12.75">
      <c r="A56" s="31">
        <v>6</v>
      </c>
      <c r="B56" s="96" t="s">
        <v>117</v>
      </c>
      <c r="C56" s="29"/>
      <c r="D56" s="30"/>
      <c r="E56" s="30" t="s">
        <v>17</v>
      </c>
      <c r="F56" s="63" t="s">
        <v>97</v>
      </c>
      <c r="G56" s="28">
        <f>IF(AND(OR($G$2="Y",$H$2="Y"),I56&lt;5,J56&lt;5),IF(AND(I56=#REF!,J56=#REF!),#REF!+1,1),"")</f>
      </c>
      <c r="H56" s="24" t="e">
        <f>IF(AND($H$2="Y",J56&gt;0,OR(AND(G56=1,#REF!=10),AND(G56=2,#REF!=20),AND(G56=3,#REF!=30),AND(G56=4,G128=40),AND(G56=5,#REF!=50),AND(G56=6,G134=60),AND(G56=7,G143=70),AND(G56=8,#REF!=80),AND(G56=9,G151=90),AND(G56=10,#REF!=100))),VLOOKUP(J56-1,SortLookup!$A$13:$B$16,2,FALSE),"")</f>
        <v>#REF!</v>
      </c>
      <c r="I56" s="40">
        <f>IF(ISNA(VLOOKUP(E56,SortLookup!$A$1:$B$5,2,FALSE))," ",VLOOKUP(E56,SortLookup!$A$1:$B$5,2,FALSE))</f>
        <v>0</v>
      </c>
      <c r="J56" s="25" t="str">
        <f>IF(ISNA(VLOOKUP(F56,SortLookup!$A$7:$B$11,2,FALSE))," ",VLOOKUP(F56,SortLookup!$A$7:$B$11,2,FALSE))</f>
        <v> </v>
      </c>
      <c r="K56" s="79">
        <f t="shared" si="78"/>
        <v>122.44</v>
      </c>
      <c r="L56" s="80">
        <f t="shared" si="79"/>
        <v>107.44</v>
      </c>
      <c r="M56" s="47">
        <f t="shared" si="80"/>
        <v>0</v>
      </c>
      <c r="N56" s="48">
        <f t="shared" si="81"/>
        <v>15</v>
      </c>
      <c r="O56" s="81">
        <f t="shared" si="82"/>
        <v>30</v>
      </c>
      <c r="P56" s="37">
        <v>3.47</v>
      </c>
      <c r="Q56" s="34">
        <v>3.31</v>
      </c>
      <c r="R56" s="34">
        <v>3.25</v>
      </c>
      <c r="S56" s="34">
        <v>19.22</v>
      </c>
      <c r="T56" s="34"/>
      <c r="U56" s="34"/>
      <c r="V56" s="34"/>
      <c r="W56" s="35">
        <v>21</v>
      </c>
      <c r="X56" s="35">
        <v>0</v>
      </c>
      <c r="Y56" s="35">
        <v>0</v>
      </c>
      <c r="Z56" s="35">
        <v>0</v>
      </c>
      <c r="AA56" s="36">
        <v>0</v>
      </c>
      <c r="AB56" s="33">
        <f t="shared" si="83"/>
        <v>29.25</v>
      </c>
      <c r="AC56" s="32">
        <f t="shared" si="84"/>
        <v>10.5</v>
      </c>
      <c r="AD56" s="26">
        <f t="shared" si="85"/>
        <v>0</v>
      </c>
      <c r="AE56" s="64">
        <f t="shared" si="86"/>
        <v>39.75</v>
      </c>
      <c r="AF56" s="37">
        <v>22.33</v>
      </c>
      <c r="AG56" s="34"/>
      <c r="AH56" s="34"/>
      <c r="AI56" s="34"/>
      <c r="AJ56" s="35">
        <v>0</v>
      </c>
      <c r="AK56" s="35">
        <v>0</v>
      </c>
      <c r="AL56" s="35">
        <v>0</v>
      </c>
      <c r="AM56" s="35">
        <v>0</v>
      </c>
      <c r="AN56" s="36">
        <v>0</v>
      </c>
      <c r="AO56" s="33">
        <f t="shared" si="87"/>
        <v>22.33</v>
      </c>
      <c r="AP56" s="32">
        <f t="shared" si="88"/>
        <v>0</v>
      </c>
      <c r="AQ56" s="26">
        <f t="shared" si="89"/>
        <v>0</v>
      </c>
      <c r="AR56" s="64">
        <f t="shared" si="90"/>
        <v>22.33</v>
      </c>
      <c r="AS56" s="37">
        <v>34.52</v>
      </c>
      <c r="AT56" s="34"/>
      <c r="AU56" s="34"/>
      <c r="AV56" s="35">
        <v>2</v>
      </c>
      <c r="AW56" s="35">
        <v>0</v>
      </c>
      <c r="AX56" s="35">
        <v>0</v>
      </c>
      <c r="AY56" s="35">
        <v>0</v>
      </c>
      <c r="AZ56" s="36">
        <v>0</v>
      </c>
      <c r="BA56" s="33">
        <f t="shared" si="91"/>
        <v>34.52</v>
      </c>
      <c r="BB56" s="32">
        <f t="shared" si="92"/>
        <v>1</v>
      </c>
      <c r="BC56" s="26">
        <f t="shared" si="93"/>
        <v>0</v>
      </c>
      <c r="BD56" s="64">
        <f t="shared" si="94"/>
        <v>35.52</v>
      </c>
      <c r="BE56" s="33"/>
      <c r="BF56" s="61"/>
      <c r="BG56" s="35"/>
      <c r="BH56" s="35"/>
      <c r="BI56" s="35"/>
      <c r="BJ56" s="35"/>
      <c r="BK56" s="36"/>
      <c r="BL56" s="57">
        <f t="shared" si="95"/>
        <v>0</v>
      </c>
      <c r="BM56" s="48">
        <f t="shared" si="96"/>
        <v>0</v>
      </c>
      <c r="BN56" s="47">
        <f t="shared" si="97"/>
        <v>0</v>
      </c>
      <c r="BO56" s="46">
        <f t="shared" si="98"/>
        <v>0</v>
      </c>
      <c r="BP56" s="37">
        <v>21.34</v>
      </c>
      <c r="BQ56" s="34"/>
      <c r="BR56" s="34"/>
      <c r="BS56" s="34"/>
      <c r="BT56" s="35">
        <v>7</v>
      </c>
      <c r="BU56" s="35">
        <v>0</v>
      </c>
      <c r="BV56" s="35">
        <v>0</v>
      </c>
      <c r="BW56" s="35">
        <v>0</v>
      </c>
      <c r="BX56" s="36">
        <v>0</v>
      </c>
      <c r="BY56" s="33">
        <f t="shared" si="99"/>
        <v>21.34</v>
      </c>
      <c r="BZ56" s="32">
        <f t="shared" si="100"/>
        <v>3.5</v>
      </c>
      <c r="CA56" s="38">
        <f t="shared" si="101"/>
        <v>0</v>
      </c>
      <c r="CB56" s="27">
        <f t="shared" si="102"/>
        <v>24.84</v>
      </c>
      <c r="CC56" s="1"/>
      <c r="CD56" s="1"/>
      <c r="CE56" s="2"/>
      <c r="CF56" s="2"/>
      <c r="CG56" s="2"/>
      <c r="CH56" s="2"/>
      <c r="CI56" s="2"/>
      <c r="CJ56" s="7"/>
      <c r="CK56" s="14"/>
      <c r="CL56" s="6"/>
      <c r="CM56" s="15"/>
      <c r="CN56" s="16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52"/>
      <c r="IL56" s="53"/>
    </row>
    <row r="57" spans="1:246" ht="13.5" thickBot="1">
      <c r="A57" s="31">
        <v>7</v>
      </c>
      <c r="B57" s="96" t="s">
        <v>180</v>
      </c>
      <c r="C57" s="29"/>
      <c r="D57" s="30"/>
      <c r="E57" s="97" t="s">
        <v>17</v>
      </c>
      <c r="F57" s="98" t="s">
        <v>24</v>
      </c>
      <c r="G57" s="91">
        <f aca="true" t="shared" si="103" ref="G57:G63">IF(AND(OR($G$2="Y",$H$2="Y"),I57&lt;5,J57&lt;5),IF(AND(I57=I56,J57=J56),G56+1,1),"")</f>
      </c>
      <c r="H57" s="92" t="e">
        <f>IF(AND($H$2="Y",J57&gt;0,OR(AND(G57=1,#REF!=10),AND(G57=2,#REF!=20),AND(G57=3,#REF!=30),AND(G57=4,G124=40),AND(G57=5,G130=50),AND(G57=6,G138=60),AND(G57=7,G146=70),AND(G57=8,#REF!=80),AND(G57=9,G154=90),AND(G57=10,#REF!=100))),VLOOKUP(J57-1,SortLookup!$A$13:$B$16,2,FALSE),"")</f>
        <v>#REF!</v>
      </c>
      <c r="I57" s="93">
        <f>IF(ISNA(VLOOKUP(E57,SortLookup!$A$1:$B$5,2,FALSE))," ",VLOOKUP(E57,SortLookup!$A$1:$B$5,2,FALSE))</f>
        <v>0</v>
      </c>
      <c r="J57" s="94">
        <f>IF(ISNA(VLOOKUP(F57,SortLookup!$A$7:$B$11,2,FALSE))," ",VLOOKUP(F57,SortLookup!$A$7:$B$11,2,FALSE))</f>
        <v>3</v>
      </c>
      <c r="K57" s="83">
        <f t="shared" si="78"/>
        <v>124.07</v>
      </c>
      <c r="L57" s="84">
        <f t="shared" si="79"/>
        <v>117.07</v>
      </c>
      <c r="M57" s="26">
        <f t="shared" si="80"/>
        <v>0</v>
      </c>
      <c r="N57" s="32">
        <f t="shared" si="81"/>
        <v>7</v>
      </c>
      <c r="O57" s="85">
        <f t="shared" si="82"/>
        <v>14</v>
      </c>
      <c r="P57" s="37">
        <v>3.46</v>
      </c>
      <c r="Q57" s="34">
        <v>3.75</v>
      </c>
      <c r="R57" s="34">
        <v>3.19</v>
      </c>
      <c r="S57" s="34">
        <v>21.87</v>
      </c>
      <c r="T57" s="34"/>
      <c r="U57" s="34"/>
      <c r="V57" s="34"/>
      <c r="W57" s="35">
        <v>11</v>
      </c>
      <c r="X57" s="35">
        <v>0</v>
      </c>
      <c r="Y57" s="35">
        <v>0</v>
      </c>
      <c r="Z57" s="35">
        <v>0</v>
      </c>
      <c r="AA57" s="36">
        <v>0</v>
      </c>
      <c r="AB57" s="33">
        <f t="shared" si="83"/>
        <v>32.27</v>
      </c>
      <c r="AC57" s="32">
        <f t="shared" si="84"/>
        <v>5.5</v>
      </c>
      <c r="AD57" s="26">
        <f t="shared" si="85"/>
        <v>0</v>
      </c>
      <c r="AE57" s="64">
        <f t="shared" si="86"/>
        <v>37.77</v>
      </c>
      <c r="AF57" s="37">
        <v>32.52</v>
      </c>
      <c r="AG57" s="34"/>
      <c r="AH57" s="34"/>
      <c r="AI57" s="34"/>
      <c r="AJ57" s="35">
        <v>0</v>
      </c>
      <c r="AK57" s="35">
        <v>0</v>
      </c>
      <c r="AL57" s="35">
        <v>0</v>
      </c>
      <c r="AM57" s="35">
        <v>0</v>
      </c>
      <c r="AN57" s="36">
        <v>0</v>
      </c>
      <c r="AO57" s="33">
        <f t="shared" si="87"/>
        <v>32.52</v>
      </c>
      <c r="AP57" s="32">
        <f t="shared" si="88"/>
        <v>0</v>
      </c>
      <c r="AQ57" s="26">
        <f t="shared" si="89"/>
        <v>0</v>
      </c>
      <c r="AR57" s="64">
        <f t="shared" si="90"/>
        <v>32.52</v>
      </c>
      <c r="AS57" s="37">
        <v>23.01</v>
      </c>
      <c r="AT57" s="34"/>
      <c r="AU57" s="34"/>
      <c r="AV57" s="35">
        <v>1</v>
      </c>
      <c r="AW57" s="35">
        <v>0</v>
      </c>
      <c r="AX57" s="35">
        <v>0</v>
      </c>
      <c r="AY57" s="35">
        <v>0</v>
      </c>
      <c r="AZ57" s="36">
        <v>0</v>
      </c>
      <c r="BA57" s="33">
        <f t="shared" si="91"/>
        <v>23.01</v>
      </c>
      <c r="BB57" s="32">
        <f t="shared" si="92"/>
        <v>0.5</v>
      </c>
      <c r="BC57" s="26">
        <f t="shared" si="93"/>
        <v>0</v>
      </c>
      <c r="BD57" s="64">
        <f t="shared" si="94"/>
        <v>23.51</v>
      </c>
      <c r="BE57" s="33"/>
      <c r="BF57" s="61"/>
      <c r="BG57" s="35"/>
      <c r="BH57" s="35"/>
      <c r="BI57" s="35"/>
      <c r="BJ57" s="35"/>
      <c r="BK57" s="36"/>
      <c r="BL57" s="57">
        <f t="shared" si="95"/>
        <v>0</v>
      </c>
      <c r="BM57" s="48">
        <f t="shared" si="96"/>
        <v>0</v>
      </c>
      <c r="BN57" s="47">
        <f t="shared" si="97"/>
        <v>0</v>
      </c>
      <c r="BO57" s="46">
        <f t="shared" si="98"/>
        <v>0</v>
      </c>
      <c r="BP57" s="37">
        <v>29.27</v>
      </c>
      <c r="BQ57" s="34"/>
      <c r="BR57" s="34"/>
      <c r="BS57" s="34"/>
      <c r="BT57" s="35">
        <v>2</v>
      </c>
      <c r="BU57" s="35">
        <v>0</v>
      </c>
      <c r="BV57" s="35">
        <v>0</v>
      </c>
      <c r="BW57" s="35">
        <v>0</v>
      </c>
      <c r="BX57" s="36">
        <v>0</v>
      </c>
      <c r="BY57" s="33">
        <f t="shared" si="99"/>
        <v>29.27</v>
      </c>
      <c r="BZ57" s="32">
        <f t="shared" si="100"/>
        <v>1</v>
      </c>
      <c r="CA57" s="38">
        <f t="shared" si="101"/>
        <v>0</v>
      </c>
      <c r="CB57" s="27">
        <f t="shared" si="102"/>
        <v>30.27</v>
      </c>
      <c r="CC57" s="1"/>
      <c r="CD57" s="1"/>
      <c r="CE57" s="2"/>
      <c r="CF57" s="2"/>
      <c r="CG57" s="2"/>
      <c r="CH57" s="2"/>
      <c r="CI57" s="2"/>
      <c r="CJ57" s="7"/>
      <c r="CK57" s="14"/>
      <c r="CL57" s="6"/>
      <c r="CM57" s="15"/>
      <c r="CN57" s="16"/>
      <c r="CO57" s="1"/>
      <c r="CP57" s="2"/>
      <c r="CQ57" s="2"/>
      <c r="CR57" s="2"/>
      <c r="CS57" s="2"/>
      <c r="CT57" s="2"/>
      <c r="CU57" s="7"/>
      <c r="CV57" s="14"/>
      <c r="CW57" s="6"/>
      <c r="CX57" s="15"/>
      <c r="CY57" s="16"/>
      <c r="CZ57" s="1"/>
      <c r="DA57" s="2"/>
      <c r="DB57" s="2"/>
      <c r="DC57" s="2"/>
      <c r="DD57" s="2"/>
      <c r="DE57" s="2"/>
      <c r="DF57" s="7"/>
      <c r="DG57" s="14"/>
      <c r="DH57" s="6"/>
      <c r="DI57" s="15"/>
      <c r="DJ57" s="16"/>
      <c r="DK57" s="1"/>
      <c r="DL57" s="2"/>
      <c r="DM57" s="2"/>
      <c r="DN57" s="2"/>
      <c r="DO57" s="2"/>
      <c r="DP57" s="2"/>
      <c r="DQ57" s="7"/>
      <c r="DR57" s="14"/>
      <c r="DS57" s="6"/>
      <c r="DT57" s="15"/>
      <c r="DU57" s="16"/>
      <c r="DV57" s="1"/>
      <c r="DW57" s="2"/>
      <c r="DX57" s="2"/>
      <c r="DY57" s="2"/>
      <c r="DZ57" s="2"/>
      <c r="EA57" s="2"/>
      <c r="EB57" s="7"/>
      <c r="EC57" s="14"/>
      <c r="ED57" s="6"/>
      <c r="EE57" s="15"/>
      <c r="EF57" s="16"/>
      <c r="EG57" s="1"/>
      <c r="EH57" s="2"/>
      <c r="EI57" s="2"/>
      <c r="EJ57" s="2"/>
      <c r="EK57" s="2"/>
      <c r="EL57" s="2"/>
      <c r="EM57" s="7"/>
      <c r="EN57" s="14"/>
      <c r="EO57" s="6"/>
      <c r="EP57" s="15"/>
      <c r="EQ57" s="16"/>
      <c r="ER57" s="1"/>
      <c r="ES57" s="2"/>
      <c r="ET57" s="2"/>
      <c r="EU57" s="2"/>
      <c r="EV57" s="2"/>
      <c r="EW57" s="2"/>
      <c r="EX57" s="7"/>
      <c r="EY57" s="14"/>
      <c r="EZ57" s="6"/>
      <c r="FA57" s="15"/>
      <c r="FB57" s="16"/>
      <c r="FC57" s="1"/>
      <c r="FD57" s="2"/>
      <c r="FE57" s="2"/>
      <c r="FF57" s="2"/>
      <c r="FG57" s="2"/>
      <c r="FH57" s="2"/>
      <c r="FI57" s="7"/>
      <c r="FJ57" s="14"/>
      <c r="FK57" s="6"/>
      <c r="FL57" s="15"/>
      <c r="FM57" s="16"/>
      <c r="FN57" s="1"/>
      <c r="FO57" s="2"/>
      <c r="FP57" s="2"/>
      <c r="FQ57" s="2"/>
      <c r="FR57" s="2"/>
      <c r="FS57" s="2"/>
      <c r="FT57" s="7"/>
      <c r="FU57" s="14"/>
      <c r="FV57" s="6"/>
      <c r="FW57" s="15"/>
      <c r="FX57" s="16"/>
      <c r="FY57" s="1"/>
      <c r="FZ57" s="2"/>
      <c r="GA57" s="2"/>
      <c r="GB57" s="2"/>
      <c r="GC57" s="2"/>
      <c r="GD57" s="2"/>
      <c r="GE57" s="7"/>
      <c r="GF57" s="14"/>
      <c r="GG57" s="6"/>
      <c r="GH57" s="15"/>
      <c r="GI57" s="16"/>
      <c r="GJ57" s="1"/>
      <c r="GK57" s="2"/>
      <c r="GL57" s="2"/>
      <c r="GM57" s="2"/>
      <c r="GN57" s="2"/>
      <c r="GO57" s="2"/>
      <c r="GP57" s="7"/>
      <c r="GQ57" s="14"/>
      <c r="GR57" s="6"/>
      <c r="GS57" s="15"/>
      <c r="GT57" s="16"/>
      <c r="GU57" s="1"/>
      <c r="GV57" s="2"/>
      <c r="GW57" s="2"/>
      <c r="GX57" s="2"/>
      <c r="GY57" s="2"/>
      <c r="GZ57" s="2"/>
      <c r="HA57" s="7"/>
      <c r="HB57" s="14"/>
      <c r="HC57" s="6"/>
      <c r="HD57" s="15"/>
      <c r="HE57" s="16"/>
      <c r="HF57" s="1"/>
      <c r="HG57" s="2"/>
      <c r="HH57" s="2"/>
      <c r="HI57" s="2"/>
      <c r="HJ57" s="2"/>
      <c r="HK57" s="2"/>
      <c r="HL57" s="7"/>
      <c r="HM57" s="14"/>
      <c r="HN57" s="6"/>
      <c r="HO57" s="15"/>
      <c r="HP57" s="16"/>
      <c r="HQ57" s="1"/>
      <c r="HR57" s="2"/>
      <c r="HS57" s="2"/>
      <c r="HT57" s="2"/>
      <c r="HU57" s="2"/>
      <c r="HV57" s="2"/>
      <c r="HW57" s="7"/>
      <c r="HX57" s="14"/>
      <c r="HY57" s="6"/>
      <c r="HZ57" s="15"/>
      <c r="IA57" s="16"/>
      <c r="IB57" s="1"/>
      <c r="IC57" s="2"/>
      <c r="ID57" s="2"/>
      <c r="IE57" s="2"/>
      <c r="IF57" s="2"/>
      <c r="IG57" s="2"/>
      <c r="IH57" s="7"/>
      <c r="II57" s="14"/>
      <c r="IJ57" s="6"/>
      <c r="IK57" s="52"/>
      <c r="IL57" s="53"/>
    </row>
    <row r="58" spans="1:246" ht="13.5" thickTop="1">
      <c r="A58" s="31">
        <v>8</v>
      </c>
      <c r="B58" s="100" t="s">
        <v>148</v>
      </c>
      <c r="C58" s="42"/>
      <c r="D58" s="43"/>
      <c r="E58" s="101" t="s">
        <v>17</v>
      </c>
      <c r="F58" s="102" t="s">
        <v>97</v>
      </c>
      <c r="G58" s="59">
        <f t="shared" si="103"/>
      </c>
      <c r="H58" s="44" t="e">
        <f>IF(AND($H$2="Y",J58&gt;0,OR(AND(G58=1,#REF!=10),AND(G58=2,#REF!=20),AND(G58=3,#REF!=30),AND(G58=4,G126=40),AND(G58=5,G132=50),AND(G58=6,G139=60),AND(G58=7,G148=70),AND(G58=8,#REF!=80),AND(G58=9,G156=90),AND(G58=10,#REF!=100))),VLOOKUP(J58-1,SortLookup!$A$13:$B$16,2,FALSE),"")</f>
        <v>#REF!</v>
      </c>
      <c r="I58" s="45">
        <f>IF(ISNA(VLOOKUP(E58,SortLookup!$A$1:$B$5,2,FALSE))," ",VLOOKUP(E58,SortLookup!$A$1:$B$5,2,FALSE))</f>
        <v>0</v>
      </c>
      <c r="J58" s="54" t="str">
        <f>IF(ISNA(VLOOKUP(F58,SortLookup!$A$7:$B$11,2,FALSE))," ",VLOOKUP(F58,SortLookup!$A$7:$B$11,2,FALSE))</f>
        <v> </v>
      </c>
      <c r="K58" s="79">
        <f t="shared" si="78"/>
        <v>124.34</v>
      </c>
      <c r="L58" s="80">
        <f t="shared" si="79"/>
        <v>101.34</v>
      </c>
      <c r="M58" s="47">
        <f t="shared" si="80"/>
        <v>10</v>
      </c>
      <c r="N58" s="48">
        <f t="shared" si="81"/>
        <v>13</v>
      </c>
      <c r="O58" s="81">
        <f t="shared" si="82"/>
        <v>26</v>
      </c>
      <c r="P58" s="55">
        <v>3.69</v>
      </c>
      <c r="Q58" s="49">
        <v>2.36</v>
      </c>
      <c r="R58" s="49">
        <v>2.58</v>
      </c>
      <c r="S58" s="49">
        <v>23.69</v>
      </c>
      <c r="T58" s="49"/>
      <c r="U58" s="49"/>
      <c r="V58" s="49"/>
      <c r="W58" s="50">
        <v>22</v>
      </c>
      <c r="X58" s="50">
        <v>0</v>
      </c>
      <c r="Y58" s="35">
        <v>0</v>
      </c>
      <c r="Z58" s="35">
        <v>2</v>
      </c>
      <c r="AA58" s="36">
        <v>0</v>
      </c>
      <c r="AB58" s="33">
        <f t="shared" si="83"/>
        <v>32.32</v>
      </c>
      <c r="AC58" s="32">
        <f t="shared" si="84"/>
        <v>11</v>
      </c>
      <c r="AD58" s="26">
        <f t="shared" si="85"/>
        <v>10</v>
      </c>
      <c r="AE58" s="64">
        <f t="shared" si="86"/>
        <v>53.32</v>
      </c>
      <c r="AF58" s="37">
        <v>20.44</v>
      </c>
      <c r="AG58" s="34"/>
      <c r="AH58" s="34"/>
      <c r="AI58" s="34"/>
      <c r="AJ58" s="35">
        <v>0</v>
      </c>
      <c r="AK58" s="35">
        <v>0</v>
      </c>
      <c r="AL58" s="35">
        <v>0</v>
      </c>
      <c r="AM58" s="35">
        <v>0</v>
      </c>
      <c r="AN58" s="36">
        <v>0</v>
      </c>
      <c r="AO58" s="33">
        <f t="shared" si="87"/>
        <v>20.44</v>
      </c>
      <c r="AP58" s="32">
        <f t="shared" si="88"/>
        <v>0</v>
      </c>
      <c r="AQ58" s="26">
        <f t="shared" si="89"/>
        <v>0</v>
      </c>
      <c r="AR58" s="64">
        <f t="shared" si="90"/>
        <v>20.44</v>
      </c>
      <c r="AS58" s="37">
        <v>23.34</v>
      </c>
      <c r="AT58" s="34"/>
      <c r="AU58" s="34"/>
      <c r="AV58" s="35">
        <v>0</v>
      </c>
      <c r="AW58" s="35">
        <v>0</v>
      </c>
      <c r="AX58" s="35">
        <v>0</v>
      </c>
      <c r="AY58" s="35">
        <v>0</v>
      </c>
      <c r="AZ58" s="36">
        <v>0</v>
      </c>
      <c r="BA58" s="33">
        <f t="shared" si="91"/>
        <v>23.34</v>
      </c>
      <c r="BB58" s="32">
        <f t="shared" si="92"/>
        <v>0</v>
      </c>
      <c r="BC58" s="26">
        <f t="shared" si="93"/>
        <v>0</v>
      </c>
      <c r="BD58" s="64">
        <f t="shared" si="94"/>
        <v>23.34</v>
      </c>
      <c r="BE58" s="33"/>
      <c r="BF58" s="61"/>
      <c r="BG58" s="35"/>
      <c r="BH58" s="35"/>
      <c r="BI58" s="35"/>
      <c r="BJ58" s="35"/>
      <c r="BK58" s="36"/>
      <c r="BL58" s="57">
        <f t="shared" si="95"/>
        <v>0</v>
      </c>
      <c r="BM58" s="48">
        <f t="shared" si="96"/>
        <v>0</v>
      </c>
      <c r="BN58" s="47">
        <f t="shared" si="97"/>
        <v>0</v>
      </c>
      <c r="BO58" s="46">
        <f t="shared" si="98"/>
        <v>0</v>
      </c>
      <c r="BP58" s="37">
        <v>25.24</v>
      </c>
      <c r="BQ58" s="34"/>
      <c r="BR58" s="34"/>
      <c r="BS58" s="34"/>
      <c r="BT58" s="35">
        <v>4</v>
      </c>
      <c r="BU58" s="35">
        <v>0</v>
      </c>
      <c r="BV58" s="35">
        <v>0</v>
      </c>
      <c r="BW58" s="35">
        <v>0</v>
      </c>
      <c r="BX58" s="36">
        <v>0</v>
      </c>
      <c r="BY58" s="33">
        <f t="shared" si="99"/>
        <v>25.24</v>
      </c>
      <c r="BZ58" s="32">
        <f t="shared" si="100"/>
        <v>2</v>
      </c>
      <c r="CA58" s="38">
        <f t="shared" si="101"/>
        <v>0</v>
      </c>
      <c r="CB58" s="27">
        <f t="shared" si="102"/>
        <v>27.24</v>
      </c>
      <c r="CC58" s="1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52"/>
      <c r="IL58" s="53"/>
    </row>
    <row r="59" spans="1:246" ht="12.75">
      <c r="A59" s="31">
        <v>9</v>
      </c>
      <c r="B59" s="29" t="s">
        <v>124</v>
      </c>
      <c r="C59" s="29"/>
      <c r="D59" s="30"/>
      <c r="E59" s="30" t="s">
        <v>17</v>
      </c>
      <c r="F59" s="63" t="s">
        <v>97</v>
      </c>
      <c r="G59" s="28">
        <f t="shared" si="103"/>
      </c>
      <c r="H59" s="24" t="e">
        <f>IF(AND($H$2="Y",J59&gt;0,OR(AND(G59=1,#REF!=10),AND(G59=2,#REF!=20),AND(G59=3,#REF!=30),AND(G59=4,G127=40),AND(G59=5,G133=50),AND(G59=6,G140=60),AND(G59=7,G149=70),AND(G59=8,#REF!=80),AND(G59=9,G157=90),AND(G59=10,#REF!=100))),VLOOKUP(J59-1,SortLookup!$A$13:$B$16,2,FALSE),"")</f>
        <v>#REF!</v>
      </c>
      <c r="I59" s="40">
        <f>IF(ISNA(VLOOKUP(E59,SortLookup!$A$1:$B$5,2,FALSE))," ",VLOOKUP(E59,SortLookup!$A$1:$B$5,2,FALSE))</f>
        <v>0</v>
      </c>
      <c r="J59" s="25" t="str">
        <f>IF(ISNA(VLOOKUP(F59,SortLookup!$A$7:$B$11,2,FALSE))," ",VLOOKUP(F59,SortLookup!$A$7:$B$11,2,FALSE))</f>
        <v> </v>
      </c>
      <c r="K59" s="79">
        <f t="shared" si="78"/>
        <v>127.71</v>
      </c>
      <c r="L59" s="80">
        <f t="shared" si="79"/>
        <v>124.21</v>
      </c>
      <c r="M59" s="47">
        <f t="shared" si="80"/>
        <v>0</v>
      </c>
      <c r="N59" s="48">
        <f t="shared" si="81"/>
        <v>3.5</v>
      </c>
      <c r="O59" s="81">
        <f t="shared" si="82"/>
        <v>7</v>
      </c>
      <c r="P59" s="37">
        <v>5.29</v>
      </c>
      <c r="Q59" s="34">
        <v>3.71</v>
      </c>
      <c r="R59" s="34">
        <v>6.84</v>
      </c>
      <c r="S59" s="34">
        <v>26.91</v>
      </c>
      <c r="T59" s="34"/>
      <c r="U59" s="34"/>
      <c r="V59" s="34"/>
      <c r="W59" s="35">
        <v>5</v>
      </c>
      <c r="X59" s="35">
        <v>0</v>
      </c>
      <c r="Y59" s="35">
        <v>0</v>
      </c>
      <c r="Z59" s="35">
        <v>0</v>
      </c>
      <c r="AA59" s="36">
        <v>0</v>
      </c>
      <c r="AB59" s="33">
        <f t="shared" si="83"/>
        <v>42.75</v>
      </c>
      <c r="AC59" s="32">
        <f t="shared" si="84"/>
        <v>2.5</v>
      </c>
      <c r="AD59" s="26">
        <f t="shared" si="85"/>
        <v>0</v>
      </c>
      <c r="AE59" s="64">
        <f t="shared" si="86"/>
        <v>45.25</v>
      </c>
      <c r="AF59" s="37">
        <v>23.55</v>
      </c>
      <c r="AG59" s="34"/>
      <c r="AH59" s="34"/>
      <c r="AI59" s="34"/>
      <c r="AJ59" s="35">
        <v>0</v>
      </c>
      <c r="AK59" s="35">
        <v>0</v>
      </c>
      <c r="AL59" s="35">
        <v>0</v>
      </c>
      <c r="AM59" s="35">
        <v>0</v>
      </c>
      <c r="AN59" s="36">
        <v>0</v>
      </c>
      <c r="AO59" s="33">
        <f t="shared" si="87"/>
        <v>23.55</v>
      </c>
      <c r="AP59" s="32">
        <f t="shared" si="88"/>
        <v>0</v>
      </c>
      <c r="AQ59" s="26">
        <f t="shared" si="89"/>
        <v>0</v>
      </c>
      <c r="AR59" s="64">
        <f t="shared" si="90"/>
        <v>23.55</v>
      </c>
      <c r="AS59" s="37">
        <v>21.06</v>
      </c>
      <c r="AT59" s="34"/>
      <c r="AU59" s="34"/>
      <c r="AV59" s="35">
        <v>0</v>
      </c>
      <c r="AW59" s="35">
        <v>0</v>
      </c>
      <c r="AX59" s="35">
        <v>0</v>
      </c>
      <c r="AY59" s="35">
        <v>0</v>
      </c>
      <c r="AZ59" s="36">
        <v>0</v>
      </c>
      <c r="BA59" s="33">
        <f t="shared" si="91"/>
        <v>21.06</v>
      </c>
      <c r="BB59" s="32">
        <f t="shared" si="92"/>
        <v>0</v>
      </c>
      <c r="BC59" s="26">
        <f t="shared" si="93"/>
        <v>0</v>
      </c>
      <c r="BD59" s="64">
        <f t="shared" si="94"/>
        <v>21.06</v>
      </c>
      <c r="BE59" s="33"/>
      <c r="BF59" s="61"/>
      <c r="BG59" s="35"/>
      <c r="BH59" s="35"/>
      <c r="BI59" s="35"/>
      <c r="BJ59" s="35"/>
      <c r="BK59" s="36"/>
      <c r="BL59" s="57">
        <f t="shared" si="95"/>
        <v>0</v>
      </c>
      <c r="BM59" s="48">
        <f t="shared" si="96"/>
        <v>0</v>
      </c>
      <c r="BN59" s="47">
        <f t="shared" si="97"/>
        <v>0</v>
      </c>
      <c r="BO59" s="46">
        <f t="shared" si="98"/>
        <v>0</v>
      </c>
      <c r="BP59" s="37">
        <v>36.85</v>
      </c>
      <c r="BQ59" s="34"/>
      <c r="BR59" s="34"/>
      <c r="BS59" s="34"/>
      <c r="BT59" s="35">
        <v>2</v>
      </c>
      <c r="BU59" s="35">
        <v>0</v>
      </c>
      <c r="BV59" s="35">
        <v>0</v>
      </c>
      <c r="BW59" s="35">
        <v>0</v>
      </c>
      <c r="BX59" s="36">
        <v>0</v>
      </c>
      <c r="BY59" s="33">
        <f t="shared" si="99"/>
        <v>36.85</v>
      </c>
      <c r="BZ59" s="32">
        <f t="shared" si="100"/>
        <v>1</v>
      </c>
      <c r="CA59" s="38">
        <f t="shared" si="101"/>
        <v>0</v>
      </c>
      <c r="CB59" s="27">
        <f t="shared" si="102"/>
        <v>37.85</v>
      </c>
      <c r="CC59" s="1"/>
      <c r="CD59" s="1"/>
      <c r="CE59" s="2"/>
      <c r="CF59" s="2"/>
      <c r="CG59" s="2"/>
      <c r="CH59" s="2"/>
      <c r="CI59" s="2"/>
      <c r="CJ59" s="7"/>
      <c r="CK59" s="14"/>
      <c r="CL59" s="6"/>
      <c r="CM59" s="15"/>
      <c r="CN59" s="16"/>
      <c r="CO59" s="1"/>
      <c r="CP59" s="2"/>
      <c r="CQ59" s="2"/>
      <c r="CR59" s="2"/>
      <c r="CS59" s="2"/>
      <c r="CT59" s="2"/>
      <c r="CU59" s="7"/>
      <c r="CV59" s="14"/>
      <c r="CW59" s="6"/>
      <c r="CX59" s="15"/>
      <c r="CY59" s="16"/>
      <c r="CZ59" s="1"/>
      <c r="DA59" s="2"/>
      <c r="DB59" s="2"/>
      <c r="DC59" s="2"/>
      <c r="DD59" s="2"/>
      <c r="DE59" s="2"/>
      <c r="DF59" s="7"/>
      <c r="DG59" s="14"/>
      <c r="DH59" s="6"/>
      <c r="DI59" s="15"/>
      <c r="DJ59" s="16"/>
      <c r="DK59" s="1"/>
      <c r="DL59" s="2"/>
      <c r="DM59" s="2"/>
      <c r="DN59" s="2"/>
      <c r="DO59" s="2"/>
      <c r="DP59" s="2"/>
      <c r="DQ59" s="7"/>
      <c r="DR59" s="14"/>
      <c r="DS59" s="6"/>
      <c r="DT59" s="15"/>
      <c r="DU59" s="16"/>
      <c r="DV59" s="1"/>
      <c r="DW59" s="2"/>
      <c r="DX59" s="2"/>
      <c r="DY59" s="2"/>
      <c r="DZ59" s="2"/>
      <c r="EA59" s="2"/>
      <c r="EB59" s="7"/>
      <c r="EC59" s="14"/>
      <c r="ED59" s="6"/>
      <c r="EE59" s="15"/>
      <c r="EF59" s="16"/>
      <c r="EG59" s="1"/>
      <c r="EH59" s="2"/>
      <c r="EI59" s="2"/>
      <c r="EJ59" s="2"/>
      <c r="EK59" s="2"/>
      <c r="EL59" s="2"/>
      <c r="EM59" s="7"/>
      <c r="EN59" s="14"/>
      <c r="EO59" s="6"/>
      <c r="EP59" s="15"/>
      <c r="EQ59" s="16"/>
      <c r="ER59" s="1"/>
      <c r="ES59" s="2"/>
      <c r="ET59" s="2"/>
      <c r="EU59" s="2"/>
      <c r="EV59" s="2"/>
      <c r="EW59" s="2"/>
      <c r="EX59" s="7"/>
      <c r="EY59" s="14"/>
      <c r="EZ59" s="6"/>
      <c r="FA59" s="15"/>
      <c r="FB59" s="16"/>
      <c r="FC59" s="1"/>
      <c r="FD59" s="2"/>
      <c r="FE59" s="2"/>
      <c r="FF59" s="2"/>
      <c r="FG59" s="2"/>
      <c r="FH59" s="2"/>
      <c r="FI59" s="7"/>
      <c r="FJ59" s="14"/>
      <c r="FK59" s="6"/>
      <c r="FL59" s="15"/>
      <c r="FM59" s="16"/>
      <c r="FN59" s="1"/>
      <c r="FO59" s="2"/>
      <c r="FP59" s="2"/>
      <c r="FQ59" s="2"/>
      <c r="FR59" s="2"/>
      <c r="FS59" s="2"/>
      <c r="FT59" s="7"/>
      <c r="FU59" s="14"/>
      <c r="FV59" s="6"/>
      <c r="FW59" s="15"/>
      <c r="FX59" s="16"/>
      <c r="FY59" s="1"/>
      <c r="FZ59" s="2"/>
      <c r="GA59" s="2"/>
      <c r="GB59" s="2"/>
      <c r="GC59" s="2"/>
      <c r="GD59" s="2"/>
      <c r="GE59" s="7"/>
      <c r="GF59" s="14"/>
      <c r="GG59" s="6"/>
      <c r="GH59" s="15"/>
      <c r="GI59" s="16"/>
      <c r="GJ59" s="1"/>
      <c r="GK59" s="2"/>
      <c r="GL59" s="2"/>
      <c r="GM59" s="2"/>
      <c r="GN59" s="2"/>
      <c r="GO59" s="2"/>
      <c r="GP59" s="7"/>
      <c r="GQ59" s="14"/>
      <c r="GR59" s="6"/>
      <c r="GS59" s="15"/>
      <c r="GT59" s="16"/>
      <c r="GU59" s="1"/>
      <c r="GV59" s="2"/>
      <c r="GW59" s="2"/>
      <c r="GX59" s="2"/>
      <c r="GY59" s="2"/>
      <c r="GZ59" s="2"/>
      <c r="HA59" s="7"/>
      <c r="HB59" s="14"/>
      <c r="HC59" s="6"/>
      <c r="HD59" s="15"/>
      <c r="HE59" s="16"/>
      <c r="HF59" s="1"/>
      <c r="HG59" s="2"/>
      <c r="HH59" s="2"/>
      <c r="HI59" s="2"/>
      <c r="HJ59" s="2"/>
      <c r="HK59" s="2"/>
      <c r="HL59" s="7"/>
      <c r="HM59" s="14"/>
      <c r="HN59" s="6"/>
      <c r="HO59" s="15"/>
      <c r="HP59" s="16"/>
      <c r="HQ59" s="1"/>
      <c r="HR59" s="2"/>
      <c r="HS59" s="2"/>
      <c r="HT59" s="2"/>
      <c r="HU59" s="2"/>
      <c r="HV59" s="2"/>
      <c r="HW59" s="7"/>
      <c r="HX59" s="14"/>
      <c r="HY59" s="6"/>
      <c r="HZ59" s="15"/>
      <c r="IA59" s="16"/>
      <c r="IB59" s="1"/>
      <c r="IC59" s="2"/>
      <c r="ID59" s="2"/>
      <c r="IE59" s="2"/>
      <c r="IF59" s="2"/>
      <c r="IG59" s="2"/>
      <c r="IH59" s="7"/>
      <c r="II59" s="14"/>
      <c r="IJ59" s="6"/>
      <c r="IK59" s="52"/>
      <c r="IL59" s="53"/>
    </row>
    <row r="60" spans="1:246" ht="12.75">
      <c r="A60" s="31">
        <v>10</v>
      </c>
      <c r="B60" s="96" t="s">
        <v>177</v>
      </c>
      <c r="C60" s="29"/>
      <c r="D60" s="97" t="s">
        <v>95</v>
      </c>
      <c r="E60" s="97" t="s">
        <v>17</v>
      </c>
      <c r="F60" s="98" t="s">
        <v>25</v>
      </c>
      <c r="G60" s="28">
        <f t="shared" si="103"/>
      </c>
      <c r="H60" s="24" t="e">
        <f>IF(AND($H$2="Y",J60&gt;0,OR(AND(G60=1,#REF!=10),AND(G60=2,#REF!=20),AND(G60=3,#REF!=30),AND(G60=4,G128=40),AND(G60=5,G134=50),AND(G60=6,G141=60),AND(G60=7,G150=70),AND(G60=8,#REF!=80),AND(G60=9,G158=90),AND(G60=10,#REF!=100))),VLOOKUP(J60-1,SortLookup!$A$13:$B$16,2,FALSE),"")</f>
        <v>#REF!</v>
      </c>
      <c r="I60" s="40">
        <f>IF(ISNA(VLOOKUP(E60,SortLookup!$A$1:$B$5,2,FALSE))," ",VLOOKUP(E60,SortLookup!$A$1:$B$5,2,FALSE))</f>
        <v>0</v>
      </c>
      <c r="J60" s="25">
        <f>IF(ISNA(VLOOKUP(F60,SortLookup!$A$7:$B$11,2,FALSE))," ",VLOOKUP(F60,SortLookup!$A$7:$B$11,2,FALSE))</f>
        <v>4</v>
      </c>
      <c r="K60" s="79">
        <f t="shared" si="78"/>
        <v>137.84</v>
      </c>
      <c r="L60" s="80">
        <f t="shared" si="79"/>
        <v>115.34</v>
      </c>
      <c r="M60" s="47">
        <f t="shared" si="80"/>
        <v>9</v>
      </c>
      <c r="N60" s="48">
        <f t="shared" si="81"/>
        <v>13.5</v>
      </c>
      <c r="O60" s="81">
        <f t="shared" si="82"/>
        <v>27</v>
      </c>
      <c r="P60" s="37">
        <v>3.27</v>
      </c>
      <c r="Q60" s="34">
        <v>3.34</v>
      </c>
      <c r="R60" s="34">
        <v>3.78</v>
      </c>
      <c r="S60" s="34">
        <v>24.53</v>
      </c>
      <c r="T60" s="34"/>
      <c r="U60" s="34"/>
      <c r="V60" s="34"/>
      <c r="W60" s="35">
        <v>13</v>
      </c>
      <c r="X60" s="35">
        <v>0</v>
      </c>
      <c r="Y60" s="35">
        <v>0</v>
      </c>
      <c r="Z60" s="35">
        <v>0</v>
      </c>
      <c r="AA60" s="36">
        <v>0</v>
      </c>
      <c r="AB60" s="33">
        <f t="shared" si="83"/>
        <v>34.92</v>
      </c>
      <c r="AC60" s="32">
        <f t="shared" si="84"/>
        <v>6.5</v>
      </c>
      <c r="AD60" s="26">
        <f t="shared" si="85"/>
        <v>0</v>
      </c>
      <c r="AE60" s="64">
        <f t="shared" si="86"/>
        <v>41.42</v>
      </c>
      <c r="AF60" s="37">
        <v>30.05</v>
      </c>
      <c r="AG60" s="34"/>
      <c r="AH60" s="34"/>
      <c r="AI60" s="34"/>
      <c r="AJ60" s="35">
        <v>1</v>
      </c>
      <c r="AK60" s="35">
        <v>0</v>
      </c>
      <c r="AL60" s="35">
        <v>0</v>
      </c>
      <c r="AM60" s="35">
        <v>0</v>
      </c>
      <c r="AN60" s="36">
        <v>0</v>
      </c>
      <c r="AO60" s="33">
        <f t="shared" si="87"/>
        <v>30.05</v>
      </c>
      <c r="AP60" s="32">
        <f t="shared" si="88"/>
        <v>0.5</v>
      </c>
      <c r="AQ60" s="26">
        <f t="shared" si="89"/>
        <v>0</v>
      </c>
      <c r="AR60" s="64">
        <f t="shared" si="90"/>
        <v>30.55</v>
      </c>
      <c r="AS60" s="37">
        <v>17.81</v>
      </c>
      <c r="AT60" s="34"/>
      <c r="AU60" s="34"/>
      <c r="AV60" s="35">
        <v>9</v>
      </c>
      <c r="AW60" s="35">
        <v>0</v>
      </c>
      <c r="AX60" s="35">
        <v>0</v>
      </c>
      <c r="AY60" s="35">
        <v>0</v>
      </c>
      <c r="AZ60" s="36">
        <v>0</v>
      </c>
      <c r="BA60" s="33">
        <f t="shared" si="91"/>
        <v>17.81</v>
      </c>
      <c r="BB60" s="32">
        <f t="shared" si="92"/>
        <v>4.5</v>
      </c>
      <c r="BC60" s="26">
        <f t="shared" si="93"/>
        <v>0</v>
      </c>
      <c r="BD60" s="64">
        <f t="shared" si="94"/>
        <v>22.31</v>
      </c>
      <c r="BE60" s="33"/>
      <c r="BF60" s="61"/>
      <c r="BG60" s="35"/>
      <c r="BH60" s="35"/>
      <c r="BI60" s="35"/>
      <c r="BJ60" s="35"/>
      <c r="BK60" s="36"/>
      <c r="BL60" s="57">
        <f t="shared" si="95"/>
        <v>0</v>
      </c>
      <c r="BM60" s="48">
        <f t="shared" si="96"/>
        <v>0</v>
      </c>
      <c r="BN60" s="47">
        <f t="shared" si="97"/>
        <v>0</v>
      </c>
      <c r="BO60" s="46">
        <f t="shared" si="98"/>
        <v>0</v>
      </c>
      <c r="BP60" s="37">
        <v>32.56</v>
      </c>
      <c r="BQ60" s="34"/>
      <c r="BR60" s="34"/>
      <c r="BS60" s="34"/>
      <c r="BT60" s="35">
        <v>4</v>
      </c>
      <c r="BU60" s="35">
        <v>3</v>
      </c>
      <c r="BV60" s="35">
        <v>0</v>
      </c>
      <c r="BW60" s="35">
        <v>0</v>
      </c>
      <c r="BX60" s="36">
        <v>0</v>
      </c>
      <c r="BY60" s="33">
        <f t="shared" si="99"/>
        <v>32.56</v>
      </c>
      <c r="BZ60" s="32">
        <f t="shared" si="100"/>
        <v>2</v>
      </c>
      <c r="CA60" s="38">
        <f t="shared" si="101"/>
        <v>9</v>
      </c>
      <c r="CB60" s="27">
        <f t="shared" si="102"/>
        <v>43.56</v>
      </c>
      <c r="CC60" s="1"/>
      <c r="CD60" s="1"/>
      <c r="CE60" s="2"/>
      <c r="CF60" s="2"/>
      <c r="CG60" s="2"/>
      <c r="CH60" s="2"/>
      <c r="CI60" s="2"/>
      <c r="CJ60" s="7"/>
      <c r="CK60" s="14"/>
      <c r="CL60" s="6"/>
      <c r="CM60" s="15"/>
      <c r="CN60" s="16"/>
      <c r="CO60" s="1"/>
      <c r="CP60" s="2"/>
      <c r="CQ60" s="2"/>
      <c r="CR60" s="2"/>
      <c r="CS60" s="2"/>
      <c r="CT60" s="2"/>
      <c r="CU60" s="7"/>
      <c r="CV60" s="14"/>
      <c r="CW60" s="6"/>
      <c r="CX60" s="15"/>
      <c r="CY60" s="16"/>
      <c r="CZ60" s="1"/>
      <c r="DA60" s="2"/>
      <c r="DB60" s="2"/>
      <c r="DC60" s="2"/>
      <c r="DD60" s="2"/>
      <c r="DE60" s="2"/>
      <c r="DF60" s="7"/>
      <c r="DG60" s="14"/>
      <c r="DH60" s="6"/>
      <c r="DI60" s="15"/>
      <c r="DJ60" s="16"/>
      <c r="DK60" s="1"/>
      <c r="DL60" s="2"/>
      <c r="DM60" s="2"/>
      <c r="DN60" s="2"/>
      <c r="DO60" s="2"/>
      <c r="DP60" s="2"/>
      <c r="DQ60" s="7"/>
      <c r="DR60" s="14"/>
      <c r="DS60" s="6"/>
      <c r="DT60" s="15"/>
      <c r="DU60" s="16"/>
      <c r="DV60" s="1"/>
      <c r="DW60" s="2"/>
      <c r="DX60" s="2"/>
      <c r="DY60" s="2"/>
      <c r="DZ60" s="2"/>
      <c r="EA60" s="2"/>
      <c r="EB60" s="7"/>
      <c r="EC60" s="14"/>
      <c r="ED60" s="6"/>
      <c r="EE60" s="15"/>
      <c r="EF60" s="16"/>
      <c r="EG60" s="1"/>
      <c r="EH60" s="2"/>
      <c r="EI60" s="2"/>
      <c r="EJ60" s="2"/>
      <c r="EK60" s="2"/>
      <c r="EL60" s="2"/>
      <c r="EM60" s="7"/>
      <c r="EN60" s="14"/>
      <c r="EO60" s="6"/>
      <c r="EP60" s="15"/>
      <c r="EQ60" s="16"/>
      <c r="ER60" s="1"/>
      <c r="ES60" s="2"/>
      <c r="ET60" s="2"/>
      <c r="EU60" s="2"/>
      <c r="EV60" s="2"/>
      <c r="EW60" s="2"/>
      <c r="EX60" s="7"/>
      <c r="EY60" s="14"/>
      <c r="EZ60" s="6"/>
      <c r="FA60" s="15"/>
      <c r="FB60" s="16"/>
      <c r="FC60" s="1"/>
      <c r="FD60" s="2"/>
      <c r="FE60" s="2"/>
      <c r="FF60" s="2"/>
      <c r="FG60" s="2"/>
      <c r="FH60" s="2"/>
      <c r="FI60" s="7"/>
      <c r="FJ60" s="14"/>
      <c r="FK60" s="6"/>
      <c r="FL60" s="15"/>
      <c r="FM60" s="16"/>
      <c r="FN60" s="1"/>
      <c r="FO60" s="2"/>
      <c r="FP60" s="2"/>
      <c r="FQ60" s="2"/>
      <c r="FR60" s="2"/>
      <c r="FS60" s="2"/>
      <c r="FT60" s="7"/>
      <c r="FU60" s="14"/>
      <c r="FV60" s="6"/>
      <c r="FW60" s="15"/>
      <c r="FX60" s="16"/>
      <c r="FY60" s="1"/>
      <c r="FZ60" s="2"/>
      <c r="GA60" s="2"/>
      <c r="GB60" s="2"/>
      <c r="GC60" s="2"/>
      <c r="GD60" s="2"/>
      <c r="GE60" s="7"/>
      <c r="GF60" s="14"/>
      <c r="GG60" s="6"/>
      <c r="GH60" s="15"/>
      <c r="GI60" s="16"/>
      <c r="GJ60" s="1"/>
      <c r="GK60" s="2"/>
      <c r="GL60" s="2"/>
      <c r="GM60" s="2"/>
      <c r="GN60" s="2"/>
      <c r="GO60" s="2"/>
      <c r="GP60" s="7"/>
      <c r="GQ60" s="14"/>
      <c r="GR60" s="6"/>
      <c r="GS60" s="15"/>
      <c r="GT60" s="16"/>
      <c r="GU60" s="1"/>
      <c r="GV60" s="2"/>
      <c r="GW60" s="2"/>
      <c r="GX60" s="2"/>
      <c r="GY60" s="2"/>
      <c r="GZ60" s="2"/>
      <c r="HA60" s="7"/>
      <c r="HB60" s="14"/>
      <c r="HC60" s="6"/>
      <c r="HD60" s="15"/>
      <c r="HE60" s="16"/>
      <c r="HF60" s="1"/>
      <c r="HG60" s="2"/>
      <c r="HH60" s="2"/>
      <c r="HI60" s="2"/>
      <c r="HJ60" s="2"/>
      <c r="HK60" s="2"/>
      <c r="HL60" s="7"/>
      <c r="HM60" s="14"/>
      <c r="HN60" s="6"/>
      <c r="HO60" s="15"/>
      <c r="HP60" s="16"/>
      <c r="HQ60" s="1"/>
      <c r="HR60" s="2"/>
      <c r="HS60" s="2"/>
      <c r="HT60" s="2"/>
      <c r="HU60" s="2"/>
      <c r="HV60" s="2"/>
      <c r="HW60" s="7"/>
      <c r="HX60" s="14"/>
      <c r="HY60" s="6"/>
      <c r="HZ60" s="15"/>
      <c r="IA60" s="16"/>
      <c r="IB60" s="1"/>
      <c r="IC60" s="2"/>
      <c r="ID60" s="2"/>
      <c r="IE60" s="2"/>
      <c r="IF60" s="2"/>
      <c r="IG60" s="2"/>
      <c r="IH60" s="7"/>
      <c r="II60" s="14"/>
      <c r="IJ60" s="6"/>
      <c r="IK60" s="52"/>
      <c r="IL60" s="53"/>
    </row>
    <row r="61" spans="1:246" ht="12.75">
      <c r="A61" s="31">
        <v>11</v>
      </c>
      <c r="B61" s="96" t="s">
        <v>99</v>
      </c>
      <c r="C61" s="29"/>
      <c r="D61" s="30"/>
      <c r="E61" s="97" t="s">
        <v>17</v>
      </c>
      <c r="F61" s="98" t="s">
        <v>24</v>
      </c>
      <c r="G61" s="28">
        <f t="shared" si="103"/>
      </c>
      <c r="H61" s="24" t="e">
        <f>IF(AND($H$2="Y",J61&gt;0,OR(AND(G61=1,#REF!=10),AND(G61=2,#REF!=20),AND(G61=3,#REF!=30),AND(G61=4,G128=40),AND(G61=5,G134=50),AND(G61=6,G141=60),AND(G61=7,G150=70),AND(G61=8,#REF!=80),AND(G61=9,G158=90),AND(G61=10,#REF!=100))),VLOOKUP(J61-1,SortLookup!$A$13:$B$16,2,FALSE),"")</f>
        <v>#REF!</v>
      </c>
      <c r="I61" s="40">
        <f>IF(ISNA(VLOOKUP(E61,SortLookup!$A$1:$B$5,2,FALSE))," ",VLOOKUP(E61,SortLookup!$A$1:$B$5,2,FALSE))</f>
        <v>0</v>
      </c>
      <c r="J61" s="25">
        <f>IF(ISNA(VLOOKUP(F61,SortLookup!$A$7:$B$11,2,FALSE))," ",VLOOKUP(F61,SortLookup!$A$7:$B$11,2,FALSE))</f>
        <v>3</v>
      </c>
      <c r="K61" s="79">
        <f t="shared" si="78"/>
        <v>144.7</v>
      </c>
      <c r="L61" s="80">
        <f t="shared" si="79"/>
        <v>133.2</v>
      </c>
      <c r="M61" s="47">
        <f t="shared" si="80"/>
        <v>5</v>
      </c>
      <c r="N61" s="48">
        <f t="shared" si="81"/>
        <v>6.5</v>
      </c>
      <c r="O61" s="81">
        <f t="shared" si="82"/>
        <v>13</v>
      </c>
      <c r="P61" s="37">
        <v>3.2</v>
      </c>
      <c r="Q61" s="34">
        <v>3.38</v>
      </c>
      <c r="R61" s="34">
        <v>3.82</v>
      </c>
      <c r="S61" s="34">
        <v>24.89</v>
      </c>
      <c r="T61" s="34"/>
      <c r="U61" s="34"/>
      <c r="V61" s="34"/>
      <c r="W61" s="35">
        <v>7</v>
      </c>
      <c r="X61" s="35">
        <v>0</v>
      </c>
      <c r="Y61" s="35">
        <v>0</v>
      </c>
      <c r="Z61" s="35">
        <v>1</v>
      </c>
      <c r="AA61" s="36">
        <v>0</v>
      </c>
      <c r="AB61" s="33">
        <f t="shared" si="83"/>
        <v>35.29</v>
      </c>
      <c r="AC61" s="32">
        <f t="shared" si="84"/>
        <v>3.5</v>
      </c>
      <c r="AD61" s="26">
        <f t="shared" si="85"/>
        <v>5</v>
      </c>
      <c r="AE61" s="64">
        <f t="shared" si="86"/>
        <v>43.79</v>
      </c>
      <c r="AF61" s="37">
        <v>29.85</v>
      </c>
      <c r="AG61" s="34"/>
      <c r="AH61" s="34"/>
      <c r="AI61" s="34"/>
      <c r="AJ61" s="35">
        <v>0</v>
      </c>
      <c r="AK61" s="35">
        <v>0</v>
      </c>
      <c r="AL61" s="35">
        <v>0</v>
      </c>
      <c r="AM61" s="35">
        <v>0</v>
      </c>
      <c r="AN61" s="36">
        <v>0</v>
      </c>
      <c r="AO61" s="33">
        <f t="shared" si="87"/>
        <v>29.85</v>
      </c>
      <c r="AP61" s="32">
        <f t="shared" si="88"/>
        <v>0</v>
      </c>
      <c r="AQ61" s="26">
        <f t="shared" si="89"/>
        <v>0</v>
      </c>
      <c r="AR61" s="64">
        <f t="shared" si="90"/>
        <v>29.85</v>
      </c>
      <c r="AS61" s="37">
        <v>27.79</v>
      </c>
      <c r="AT61" s="34"/>
      <c r="AU61" s="34"/>
      <c r="AV61" s="35">
        <v>0</v>
      </c>
      <c r="AW61" s="35">
        <v>0</v>
      </c>
      <c r="AX61" s="35">
        <v>0</v>
      </c>
      <c r="AY61" s="35">
        <v>0</v>
      </c>
      <c r="AZ61" s="36">
        <v>0</v>
      </c>
      <c r="BA61" s="33">
        <f t="shared" si="91"/>
        <v>27.79</v>
      </c>
      <c r="BB61" s="32">
        <f t="shared" si="92"/>
        <v>0</v>
      </c>
      <c r="BC61" s="26">
        <f t="shared" si="93"/>
        <v>0</v>
      </c>
      <c r="BD61" s="64">
        <f t="shared" si="94"/>
        <v>27.79</v>
      </c>
      <c r="BE61" s="33"/>
      <c r="BF61" s="61"/>
      <c r="BG61" s="35"/>
      <c r="BH61" s="35"/>
      <c r="BI61" s="35"/>
      <c r="BJ61" s="35"/>
      <c r="BK61" s="36"/>
      <c r="BL61" s="57">
        <f t="shared" si="95"/>
        <v>0</v>
      </c>
      <c r="BM61" s="48">
        <f t="shared" si="96"/>
        <v>0</v>
      </c>
      <c r="BN61" s="47">
        <f t="shared" si="97"/>
        <v>0</v>
      </c>
      <c r="BO61" s="46">
        <f t="shared" si="98"/>
        <v>0</v>
      </c>
      <c r="BP61" s="37">
        <v>40.27</v>
      </c>
      <c r="BQ61" s="34"/>
      <c r="BR61" s="34"/>
      <c r="BS61" s="34"/>
      <c r="BT61" s="35">
        <v>6</v>
      </c>
      <c r="BU61" s="35">
        <v>0</v>
      </c>
      <c r="BV61" s="35">
        <v>0</v>
      </c>
      <c r="BW61" s="35">
        <v>0</v>
      </c>
      <c r="BX61" s="36">
        <v>0</v>
      </c>
      <c r="BY61" s="33">
        <f t="shared" si="99"/>
        <v>40.27</v>
      </c>
      <c r="BZ61" s="32">
        <f t="shared" si="100"/>
        <v>3</v>
      </c>
      <c r="CA61" s="38">
        <f t="shared" si="101"/>
        <v>0</v>
      </c>
      <c r="CB61" s="27">
        <f t="shared" si="102"/>
        <v>43.27</v>
      </c>
      <c r="CC61" s="1"/>
      <c r="CD61" s="1"/>
      <c r="CE61" s="2"/>
      <c r="CF61" s="2"/>
      <c r="CG61" s="2"/>
      <c r="CH61" s="2"/>
      <c r="CI61" s="2"/>
      <c r="CJ61" s="7"/>
      <c r="CK61" s="14"/>
      <c r="CL61" s="6"/>
      <c r="CM61" s="15"/>
      <c r="CN61" s="16"/>
      <c r="CO61" s="1"/>
      <c r="CP61" s="2"/>
      <c r="CQ61" s="2"/>
      <c r="CR61" s="2"/>
      <c r="CS61" s="2"/>
      <c r="CT61" s="2"/>
      <c r="CU61" s="7"/>
      <c r="CV61" s="14"/>
      <c r="CW61" s="6"/>
      <c r="CX61" s="15"/>
      <c r="CY61" s="16"/>
      <c r="CZ61" s="1"/>
      <c r="DA61" s="2"/>
      <c r="DB61" s="2"/>
      <c r="DC61" s="2"/>
      <c r="DD61" s="2"/>
      <c r="DE61" s="2"/>
      <c r="DF61" s="7"/>
      <c r="DG61" s="14"/>
      <c r="DH61" s="6"/>
      <c r="DI61" s="15"/>
      <c r="DJ61" s="16"/>
      <c r="DK61" s="1"/>
      <c r="DL61" s="2"/>
      <c r="DM61" s="2"/>
      <c r="DN61" s="2"/>
      <c r="DO61" s="2"/>
      <c r="DP61" s="2"/>
      <c r="DQ61" s="7"/>
      <c r="DR61" s="14"/>
      <c r="DS61" s="6"/>
      <c r="DT61" s="15"/>
      <c r="DU61" s="16"/>
      <c r="DV61" s="1"/>
      <c r="DW61" s="2"/>
      <c r="DX61" s="2"/>
      <c r="DY61" s="2"/>
      <c r="DZ61" s="2"/>
      <c r="EA61" s="2"/>
      <c r="EB61" s="7"/>
      <c r="EC61" s="14"/>
      <c r="ED61" s="6"/>
      <c r="EE61" s="15"/>
      <c r="EF61" s="16"/>
      <c r="EG61" s="1"/>
      <c r="EH61" s="2"/>
      <c r="EI61" s="2"/>
      <c r="EJ61" s="2"/>
      <c r="EK61" s="2"/>
      <c r="EL61" s="2"/>
      <c r="EM61" s="7"/>
      <c r="EN61" s="14"/>
      <c r="EO61" s="6"/>
      <c r="EP61" s="15"/>
      <c r="EQ61" s="16"/>
      <c r="ER61" s="1"/>
      <c r="ES61" s="2"/>
      <c r="ET61" s="2"/>
      <c r="EU61" s="2"/>
      <c r="EV61" s="2"/>
      <c r="EW61" s="2"/>
      <c r="EX61" s="7"/>
      <c r="EY61" s="14"/>
      <c r="EZ61" s="6"/>
      <c r="FA61" s="15"/>
      <c r="FB61" s="16"/>
      <c r="FC61" s="1"/>
      <c r="FD61" s="2"/>
      <c r="FE61" s="2"/>
      <c r="FF61" s="2"/>
      <c r="FG61" s="2"/>
      <c r="FH61" s="2"/>
      <c r="FI61" s="7"/>
      <c r="FJ61" s="14"/>
      <c r="FK61" s="6"/>
      <c r="FL61" s="15"/>
      <c r="FM61" s="16"/>
      <c r="FN61" s="1"/>
      <c r="FO61" s="2"/>
      <c r="FP61" s="2"/>
      <c r="FQ61" s="2"/>
      <c r="FR61" s="2"/>
      <c r="FS61" s="2"/>
      <c r="FT61" s="7"/>
      <c r="FU61" s="14"/>
      <c r="FV61" s="6"/>
      <c r="FW61" s="15"/>
      <c r="FX61" s="16"/>
      <c r="FY61" s="1"/>
      <c r="FZ61" s="2"/>
      <c r="GA61" s="2"/>
      <c r="GB61" s="2"/>
      <c r="GC61" s="2"/>
      <c r="GD61" s="2"/>
      <c r="GE61" s="7"/>
      <c r="GF61" s="14"/>
      <c r="GG61" s="6"/>
      <c r="GH61" s="15"/>
      <c r="GI61" s="16"/>
      <c r="GJ61" s="1"/>
      <c r="GK61" s="2"/>
      <c r="GL61" s="2"/>
      <c r="GM61" s="2"/>
      <c r="GN61" s="2"/>
      <c r="GO61" s="2"/>
      <c r="GP61" s="7"/>
      <c r="GQ61" s="14"/>
      <c r="GR61" s="6"/>
      <c r="GS61" s="15"/>
      <c r="GT61" s="16"/>
      <c r="GU61" s="1"/>
      <c r="GV61" s="2"/>
      <c r="GW61" s="2"/>
      <c r="GX61" s="2"/>
      <c r="GY61" s="2"/>
      <c r="GZ61" s="2"/>
      <c r="HA61" s="7"/>
      <c r="HB61" s="14"/>
      <c r="HC61" s="6"/>
      <c r="HD61" s="15"/>
      <c r="HE61" s="16"/>
      <c r="HF61" s="1"/>
      <c r="HG61" s="2"/>
      <c r="HH61" s="2"/>
      <c r="HI61" s="2"/>
      <c r="HJ61" s="2"/>
      <c r="HK61" s="2"/>
      <c r="HL61" s="7"/>
      <c r="HM61" s="14"/>
      <c r="HN61" s="6"/>
      <c r="HO61" s="15"/>
      <c r="HP61" s="16"/>
      <c r="HQ61" s="1"/>
      <c r="HR61" s="2"/>
      <c r="HS61" s="2"/>
      <c r="HT61" s="2"/>
      <c r="HU61" s="2"/>
      <c r="HV61" s="2"/>
      <c r="HW61" s="7"/>
      <c r="HX61" s="14"/>
      <c r="HY61" s="6"/>
      <c r="HZ61" s="15"/>
      <c r="IA61" s="16"/>
      <c r="IB61" s="1"/>
      <c r="IC61" s="2"/>
      <c r="ID61" s="2"/>
      <c r="IE61" s="2"/>
      <c r="IF61" s="2"/>
      <c r="IG61" s="2"/>
      <c r="IH61" s="7"/>
      <c r="II61" s="14"/>
      <c r="IJ61" s="6"/>
      <c r="IK61" s="52"/>
      <c r="IL61" s="53"/>
    </row>
    <row r="62" spans="1:246" ht="12.75">
      <c r="A62" s="31">
        <v>12</v>
      </c>
      <c r="B62" s="96" t="s">
        <v>107</v>
      </c>
      <c r="C62" s="29"/>
      <c r="D62" s="97" t="s">
        <v>105</v>
      </c>
      <c r="E62" s="97" t="s">
        <v>17</v>
      </c>
      <c r="F62" s="98" t="s">
        <v>23</v>
      </c>
      <c r="G62" s="28">
        <f t="shared" si="103"/>
      </c>
      <c r="H62" s="24" t="e">
        <f>IF(AND($H$2="Y",J62&gt;0,OR(AND(G62=1,#REF!=10),AND(G62=2,#REF!=20),AND(G62=3,#REF!=30),AND(G62=4,G134=40),AND(G62=5,G140=50),AND(G62=6,G147=60),AND(G62=7,G156=70),AND(G62=8,#REF!=80),AND(G62=9,G164=90),AND(G62=10,#REF!=100))),VLOOKUP(J62-1,SortLookup!$A$13:$B$16,2,FALSE),"")</f>
        <v>#REF!</v>
      </c>
      <c r="I62" s="40">
        <f>IF(ISNA(VLOOKUP(E62,SortLookup!$A$1:$B$5,2,FALSE))," ",VLOOKUP(E62,SortLookup!$A$1:$B$5,2,FALSE))</f>
        <v>0</v>
      </c>
      <c r="J62" s="25">
        <f>IF(ISNA(VLOOKUP(F62,SortLookup!$A$7:$B$11,2,FALSE))," ",VLOOKUP(F62,SortLookup!$A$7:$B$11,2,FALSE))</f>
        <v>2</v>
      </c>
      <c r="K62" s="79">
        <f t="shared" si="78"/>
        <v>148.05</v>
      </c>
      <c r="L62" s="80">
        <f t="shared" si="79"/>
        <v>136.55</v>
      </c>
      <c r="M62" s="47">
        <f t="shared" si="80"/>
        <v>5</v>
      </c>
      <c r="N62" s="48">
        <f t="shared" si="81"/>
        <v>6.5</v>
      </c>
      <c r="O62" s="81">
        <f t="shared" si="82"/>
        <v>13</v>
      </c>
      <c r="P62" s="37">
        <v>3.92</v>
      </c>
      <c r="Q62" s="34">
        <v>3.25</v>
      </c>
      <c r="R62" s="34">
        <v>3.43</v>
      </c>
      <c r="S62" s="34">
        <v>20.43</v>
      </c>
      <c r="T62" s="34"/>
      <c r="U62" s="34"/>
      <c r="V62" s="34"/>
      <c r="W62" s="35">
        <v>7</v>
      </c>
      <c r="X62" s="35">
        <v>0</v>
      </c>
      <c r="Y62" s="35">
        <v>0</v>
      </c>
      <c r="Z62" s="35">
        <v>1</v>
      </c>
      <c r="AA62" s="36">
        <v>0</v>
      </c>
      <c r="AB62" s="33">
        <f t="shared" si="83"/>
        <v>31.03</v>
      </c>
      <c r="AC62" s="32">
        <f t="shared" si="84"/>
        <v>3.5</v>
      </c>
      <c r="AD62" s="26">
        <f t="shared" si="85"/>
        <v>5</v>
      </c>
      <c r="AE62" s="64">
        <f t="shared" si="86"/>
        <v>39.53</v>
      </c>
      <c r="AF62" s="37">
        <v>45.26</v>
      </c>
      <c r="AG62" s="34"/>
      <c r="AH62" s="34"/>
      <c r="AI62" s="34"/>
      <c r="AJ62" s="35">
        <v>0</v>
      </c>
      <c r="AK62" s="35">
        <v>0</v>
      </c>
      <c r="AL62" s="35">
        <v>0</v>
      </c>
      <c r="AM62" s="35">
        <v>0</v>
      </c>
      <c r="AN62" s="36">
        <v>0</v>
      </c>
      <c r="AO62" s="33">
        <f t="shared" si="87"/>
        <v>45.26</v>
      </c>
      <c r="AP62" s="32">
        <f t="shared" si="88"/>
        <v>0</v>
      </c>
      <c r="AQ62" s="26">
        <f t="shared" si="89"/>
        <v>0</v>
      </c>
      <c r="AR62" s="64">
        <f t="shared" si="90"/>
        <v>45.26</v>
      </c>
      <c r="AS62" s="37">
        <v>34.82</v>
      </c>
      <c r="AT62" s="34"/>
      <c r="AU62" s="34"/>
      <c r="AV62" s="35">
        <v>0</v>
      </c>
      <c r="AW62" s="35">
        <v>0</v>
      </c>
      <c r="AX62" s="35">
        <v>0</v>
      </c>
      <c r="AY62" s="35">
        <v>0</v>
      </c>
      <c r="AZ62" s="36">
        <v>0</v>
      </c>
      <c r="BA62" s="33">
        <f t="shared" si="91"/>
        <v>34.82</v>
      </c>
      <c r="BB62" s="32">
        <f t="shared" si="92"/>
        <v>0</v>
      </c>
      <c r="BC62" s="26">
        <f t="shared" si="93"/>
        <v>0</v>
      </c>
      <c r="BD62" s="64">
        <f t="shared" si="94"/>
        <v>34.82</v>
      </c>
      <c r="BE62" s="33"/>
      <c r="BF62" s="61"/>
      <c r="BG62" s="35"/>
      <c r="BH62" s="35"/>
      <c r="BI62" s="35"/>
      <c r="BJ62" s="35"/>
      <c r="BK62" s="36"/>
      <c r="BL62" s="57">
        <f t="shared" si="95"/>
        <v>0</v>
      </c>
      <c r="BM62" s="48">
        <f t="shared" si="96"/>
        <v>0</v>
      </c>
      <c r="BN62" s="47">
        <f t="shared" si="97"/>
        <v>0</v>
      </c>
      <c r="BO62" s="46">
        <f t="shared" si="98"/>
        <v>0</v>
      </c>
      <c r="BP62" s="37">
        <v>25.44</v>
      </c>
      <c r="BQ62" s="34"/>
      <c r="BR62" s="34"/>
      <c r="BS62" s="34"/>
      <c r="BT62" s="35">
        <v>6</v>
      </c>
      <c r="BU62" s="35">
        <v>0</v>
      </c>
      <c r="BV62" s="35">
        <v>0</v>
      </c>
      <c r="BW62" s="35">
        <v>0</v>
      </c>
      <c r="BX62" s="36">
        <v>0</v>
      </c>
      <c r="BY62" s="33">
        <f t="shared" si="99"/>
        <v>25.44</v>
      </c>
      <c r="BZ62" s="32">
        <f t="shared" si="100"/>
        <v>3</v>
      </c>
      <c r="CA62" s="38">
        <f t="shared" si="101"/>
        <v>0</v>
      </c>
      <c r="CB62" s="27">
        <f t="shared" si="102"/>
        <v>28.44</v>
      </c>
      <c r="CC62" s="1"/>
      <c r="CD62" s="1"/>
      <c r="CE62" s="2"/>
      <c r="CF62" s="2"/>
      <c r="CG62" s="2"/>
      <c r="CH62" s="2"/>
      <c r="CI62" s="2"/>
      <c r="CJ62" s="7"/>
      <c r="CK62" s="14"/>
      <c r="CL62" s="6"/>
      <c r="CM62" s="15"/>
      <c r="CN62" s="16"/>
      <c r="CO62" s="1"/>
      <c r="CP62" s="2"/>
      <c r="CQ62" s="2"/>
      <c r="CR62" s="2"/>
      <c r="CS62" s="2"/>
      <c r="CT62" s="2"/>
      <c r="CU62" s="7"/>
      <c r="CV62" s="14"/>
      <c r="CW62" s="6"/>
      <c r="CX62" s="15"/>
      <c r="CY62" s="16"/>
      <c r="CZ62" s="1"/>
      <c r="DA62" s="2"/>
      <c r="DB62" s="2"/>
      <c r="DC62" s="2"/>
      <c r="DD62" s="2"/>
      <c r="DE62" s="2"/>
      <c r="DF62" s="7"/>
      <c r="DG62" s="14"/>
      <c r="DH62" s="6"/>
      <c r="DI62" s="15"/>
      <c r="DJ62" s="16"/>
      <c r="DK62" s="1"/>
      <c r="DL62" s="2"/>
      <c r="DM62" s="2"/>
      <c r="DN62" s="2"/>
      <c r="DO62" s="2"/>
      <c r="DP62" s="2"/>
      <c r="DQ62" s="7"/>
      <c r="DR62" s="14"/>
      <c r="DS62" s="6"/>
      <c r="DT62" s="15"/>
      <c r="DU62" s="16"/>
      <c r="DV62" s="1"/>
      <c r="DW62" s="2"/>
      <c r="DX62" s="2"/>
      <c r="DY62" s="2"/>
      <c r="DZ62" s="2"/>
      <c r="EA62" s="2"/>
      <c r="EB62" s="7"/>
      <c r="EC62" s="14"/>
      <c r="ED62" s="6"/>
      <c r="EE62" s="15"/>
      <c r="EF62" s="16"/>
      <c r="EG62" s="1"/>
      <c r="EH62" s="2"/>
      <c r="EI62" s="2"/>
      <c r="EJ62" s="2"/>
      <c r="EK62" s="2"/>
      <c r="EL62" s="2"/>
      <c r="EM62" s="7"/>
      <c r="EN62" s="14"/>
      <c r="EO62" s="6"/>
      <c r="EP62" s="15"/>
      <c r="EQ62" s="16"/>
      <c r="ER62" s="1"/>
      <c r="ES62" s="2"/>
      <c r="ET62" s="2"/>
      <c r="EU62" s="2"/>
      <c r="EV62" s="2"/>
      <c r="EW62" s="2"/>
      <c r="EX62" s="7"/>
      <c r="EY62" s="14"/>
      <c r="EZ62" s="6"/>
      <c r="FA62" s="15"/>
      <c r="FB62" s="16"/>
      <c r="FC62" s="1"/>
      <c r="FD62" s="2"/>
      <c r="FE62" s="2"/>
      <c r="FF62" s="2"/>
      <c r="FG62" s="2"/>
      <c r="FH62" s="2"/>
      <c r="FI62" s="7"/>
      <c r="FJ62" s="14"/>
      <c r="FK62" s="6"/>
      <c r="FL62" s="15"/>
      <c r="FM62" s="16"/>
      <c r="FN62" s="1"/>
      <c r="FO62" s="2"/>
      <c r="FP62" s="2"/>
      <c r="FQ62" s="2"/>
      <c r="FR62" s="2"/>
      <c r="FS62" s="2"/>
      <c r="FT62" s="7"/>
      <c r="FU62" s="14"/>
      <c r="FV62" s="6"/>
      <c r="FW62" s="15"/>
      <c r="FX62" s="16"/>
      <c r="FY62" s="1"/>
      <c r="FZ62" s="2"/>
      <c r="GA62" s="2"/>
      <c r="GB62" s="2"/>
      <c r="GC62" s="2"/>
      <c r="GD62" s="2"/>
      <c r="GE62" s="7"/>
      <c r="GF62" s="14"/>
      <c r="GG62" s="6"/>
      <c r="GH62" s="15"/>
      <c r="GI62" s="16"/>
      <c r="GJ62" s="1"/>
      <c r="GK62" s="2"/>
      <c r="GL62" s="2"/>
      <c r="GM62" s="2"/>
      <c r="GN62" s="2"/>
      <c r="GO62" s="2"/>
      <c r="GP62" s="7"/>
      <c r="GQ62" s="14"/>
      <c r="GR62" s="6"/>
      <c r="GS62" s="15"/>
      <c r="GT62" s="16"/>
      <c r="GU62" s="1"/>
      <c r="GV62" s="2"/>
      <c r="GW62" s="2"/>
      <c r="GX62" s="2"/>
      <c r="GY62" s="2"/>
      <c r="GZ62" s="2"/>
      <c r="HA62" s="7"/>
      <c r="HB62" s="14"/>
      <c r="HC62" s="6"/>
      <c r="HD62" s="15"/>
      <c r="HE62" s="16"/>
      <c r="HF62" s="1"/>
      <c r="HG62" s="2"/>
      <c r="HH62" s="2"/>
      <c r="HI62" s="2"/>
      <c r="HJ62" s="2"/>
      <c r="HK62" s="2"/>
      <c r="HL62" s="7"/>
      <c r="HM62" s="14"/>
      <c r="HN62" s="6"/>
      <c r="HO62" s="15"/>
      <c r="HP62" s="16"/>
      <c r="HQ62" s="1"/>
      <c r="HR62" s="2"/>
      <c r="HS62" s="2"/>
      <c r="HT62" s="2"/>
      <c r="HU62" s="2"/>
      <c r="HV62" s="2"/>
      <c r="HW62" s="7"/>
      <c r="HX62" s="14"/>
      <c r="HY62" s="6"/>
      <c r="HZ62" s="15"/>
      <c r="IA62" s="16"/>
      <c r="IB62" s="1"/>
      <c r="IC62" s="2"/>
      <c r="ID62" s="2"/>
      <c r="IE62" s="2"/>
      <c r="IF62" s="2"/>
      <c r="IG62" s="2"/>
      <c r="IH62" s="7"/>
      <c r="II62" s="14"/>
      <c r="IJ62" s="6"/>
      <c r="IK62" s="52"/>
      <c r="IL62" s="53"/>
    </row>
    <row r="63" spans="1:246" ht="12.75">
      <c r="A63" s="31">
        <v>13</v>
      </c>
      <c r="B63" s="96" t="s">
        <v>142</v>
      </c>
      <c r="C63" s="29"/>
      <c r="D63" s="30"/>
      <c r="E63" s="97" t="s">
        <v>17</v>
      </c>
      <c r="F63" s="98" t="s">
        <v>23</v>
      </c>
      <c r="G63" s="28">
        <f t="shared" si="103"/>
      </c>
      <c r="H63" s="24" t="e">
        <f>IF(AND($H$2="Y",J63&gt;0,OR(AND(G63=1,#REF!=10),AND(G63=2,#REF!=20),AND(G63=3,#REF!=30),AND(G63=4,#REF!=40),AND(G63=5,G132=50),AND(G63=6,G139=60),AND(G63=7,G148=70),AND(G63=8,#REF!=80),AND(G63=9,G156=90),AND(G63=10,#REF!=100))),VLOOKUP(J63-1,SortLookup!$A$13:$B$16,2,FALSE),"")</f>
        <v>#REF!</v>
      </c>
      <c r="I63" s="40">
        <f>IF(ISNA(VLOOKUP(E63,SortLookup!$A$1:$B$5,2,FALSE))," ",VLOOKUP(E63,SortLookup!$A$1:$B$5,2,FALSE))</f>
        <v>0</v>
      </c>
      <c r="J63" s="25">
        <f>IF(ISNA(VLOOKUP(F63,SortLookup!$A$7:$B$11,2,FALSE))," ",VLOOKUP(F63,SortLookup!$A$7:$B$11,2,FALSE))</f>
        <v>2</v>
      </c>
      <c r="K63" s="79">
        <f t="shared" si="78"/>
        <v>149.58</v>
      </c>
      <c r="L63" s="80">
        <f t="shared" si="79"/>
        <v>139.08</v>
      </c>
      <c r="M63" s="47">
        <f t="shared" si="80"/>
        <v>3</v>
      </c>
      <c r="N63" s="48">
        <f t="shared" si="81"/>
        <v>7.5</v>
      </c>
      <c r="O63" s="81">
        <f t="shared" si="82"/>
        <v>15</v>
      </c>
      <c r="P63" s="37">
        <v>3.2</v>
      </c>
      <c r="Q63" s="34">
        <v>3.14</v>
      </c>
      <c r="R63" s="34">
        <v>5.85</v>
      </c>
      <c r="S63" s="34">
        <v>22.44</v>
      </c>
      <c r="T63" s="34"/>
      <c r="U63" s="34"/>
      <c r="V63" s="34"/>
      <c r="W63" s="35">
        <v>9</v>
      </c>
      <c r="X63" s="35">
        <v>0</v>
      </c>
      <c r="Y63" s="35">
        <v>0</v>
      </c>
      <c r="Z63" s="35">
        <v>0</v>
      </c>
      <c r="AA63" s="36">
        <v>0</v>
      </c>
      <c r="AB63" s="33">
        <f t="shared" si="83"/>
        <v>34.63</v>
      </c>
      <c r="AC63" s="32">
        <f t="shared" si="84"/>
        <v>4.5</v>
      </c>
      <c r="AD63" s="26">
        <f t="shared" si="85"/>
        <v>0</v>
      </c>
      <c r="AE63" s="64">
        <f t="shared" si="86"/>
        <v>39.13</v>
      </c>
      <c r="AF63" s="37">
        <v>46.97</v>
      </c>
      <c r="AG63" s="34"/>
      <c r="AH63" s="34"/>
      <c r="AI63" s="34"/>
      <c r="AJ63" s="35">
        <v>0</v>
      </c>
      <c r="AK63" s="35">
        <v>0</v>
      </c>
      <c r="AL63" s="35">
        <v>0</v>
      </c>
      <c r="AM63" s="35">
        <v>0</v>
      </c>
      <c r="AN63" s="36">
        <v>0</v>
      </c>
      <c r="AO63" s="33">
        <f t="shared" si="87"/>
        <v>46.97</v>
      </c>
      <c r="AP63" s="32">
        <f t="shared" si="88"/>
        <v>0</v>
      </c>
      <c r="AQ63" s="26">
        <f t="shared" si="89"/>
        <v>0</v>
      </c>
      <c r="AR63" s="64">
        <f t="shared" si="90"/>
        <v>46.97</v>
      </c>
      <c r="AS63" s="37">
        <v>25.08</v>
      </c>
      <c r="AT63" s="34"/>
      <c r="AU63" s="34"/>
      <c r="AV63" s="35">
        <v>2</v>
      </c>
      <c r="AW63" s="35">
        <v>0</v>
      </c>
      <c r="AX63" s="35">
        <v>0</v>
      </c>
      <c r="AY63" s="35">
        <v>0</v>
      </c>
      <c r="AZ63" s="36">
        <v>0</v>
      </c>
      <c r="BA63" s="33">
        <f t="shared" si="91"/>
        <v>25.08</v>
      </c>
      <c r="BB63" s="32">
        <f t="shared" si="92"/>
        <v>1</v>
      </c>
      <c r="BC63" s="26">
        <f t="shared" si="93"/>
        <v>0</v>
      </c>
      <c r="BD63" s="64">
        <f t="shared" si="94"/>
        <v>26.08</v>
      </c>
      <c r="BE63" s="33"/>
      <c r="BF63" s="61"/>
      <c r="BG63" s="35"/>
      <c r="BH63" s="35"/>
      <c r="BI63" s="35"/>
      <c r="BJ63" s="35"/>
      <c r="BK63" s="36"/>
      <c r="BL63" s="57">
        <f t="shared" si="95"/>
        <v>0</v>
      </c>
      <c r="BM63" s="48">
        <f t="shared" si="96"/>
        <v>0</v>
      </c>
      <c r="BN63" s="47">
        <f t="shared" si="97"/>
        <v>0</v>
      </c>
      <c r="BO63" s="46">
        <f t="shared" si="98"/>
        <v>0</v>
      </c>
      <c r="BP63" s="37">
        <v>32.4</v>
      </c>
      <c r="BQ63" s="34"/>
      <c r="BR63" s="34"/>
      <c r="BS63" s="34"/>
      <c r="BT63" s="35">
        <v>4</v>
      </c>
      <c r="BU63" s="35">
        <v>1</v>
      </c>
      <c r="BV63" s="35">
        <v>0</v>
      </c>
      <c r="BW63" s="35">
        <v>0</v>
      </c>
      <c r="BX63" s="36">
        <v>0</v>
      </c>
      <c r="BY63" s="33">
        <f t="shared" si="99"/>
        <v>32.4</v>
      </c>
      <c r="BZ63" s="32">
        <f t="shared" si="100"/>
        <v>2</v>
      </c>
      <c r="CA63" s="38">
        <f t="shared" si="101"/>
        <v>3</v>
      </c>
      <c r="CB63" s="27">
        <f t="shared" si="102"/>
        <v>37.4</v>
      </c>
      <c r="CC63" s="1"/>
      <c r="CD63" s="1"/>
      <c r="CE63" s="2"/>
      <c r="CF63" s="2"/>
      <c r="CG63" s="2"/>
      <c r="CH63" s="2"/>
      <c r="CI63" s="2"/>
      <c r="CJ63" s="7"/>
      <c r="CK63" s="14"/>
      <c r="CL63" s="6"/>
      <c r="CM63" s="15"/>
      <c r="CN63" s="16"/>
      <c r="CO63" s="1"/>
      <c r="CP63" s="2"/>
      <c r="CQ63" s="2"/>
      <c r="CR63" s="2"/>
      <c r="CS63" s="2"/>
      <c r="CT63" s="2"/>
      <c r="CU63" s="7"/>
      <c r="CV63" s="14"/>
      <c r="CW63" s="6"/>
      <c r="CX63" s="15"/>
      <c r="CY63" s="16"/>
      <c r="CZ63" s="1"/>
      <c r="DA63" s="2"/>
      <c r="DB63" s="2"/>
      <c r="DC63" s="2"/>
      <c r="DD63" s="2"/>
      <c r="DE63" s="2"/>
      <c r="DF63" s="7"/>
      <c r="DG63" s="14"/>
      <c r="DH63" s="6"/>
      <c r="DI63" s="15"/>
      <c r="DJ63" s="16"/>
      <c r="DK63" s="1"/>
      <c r="DL63" s="2"/>
      <c r="DM63" s="2"/>
      <c r="DN63" s="2"/>
      <c r="DO63" s="2"/>
      <c r="DP63" s="2"/>
      <c r="DQ63" s="7"/>
      <c r="DR63" s="14"/>
      <c r="DS63" s="6"/>
      <c r="DT63" s="15"/>
      <c r="DU63" s="16"/>
      <c r="DV63" s="1"/>
      <c r="DW63" s="2"/>
      <c r="DX63" s="2"/>
      <c r="DY63" s="2"/>
      <c r="DZ63" s="2"/>
      <c r="EA63" s="2"/>
      <c r="EB63" s="7"/>
      <c r="EC63" s="14"/>
      <c r="ED63" s="6"/>
      <c r="EE63" s="15"/>
      <c r="EF63" s="16"/>
      <c r="EG63" s="1"/>
      <c r="EH63" s="2"/>
      <c r="EI63" s="2"/>
      <c r="EJ63" s="2"/>
      <c r="EK63" s="2"/>
      <c r="EL63" s="2"/>
      <c r="EM63" s="7"/>
      <c r="EN63" s="14"/>
      <c r="EO63" s="6"/>
      <c r="EP63" s="15"/>
      <c r="EQ63" s="16"/>
      <c r="ER63" s="1"/>
      <c r="ES63" s="2"/>
      <c r="ET63" s="2"/>
      <c r="EU63" s="2"/>
      <c r="EV63" s="2"/>
      <c r="EW63" s="2"/>
      <c r="EX63" s="7"/>
      <c r="EY63" s="14"/>
      <c r="EZ63" s="6"/>
      <c r="FA63" s="15"/>
      <c r="FB63" s="16"/>
      <c r="FC63" s="1"/>
      <c r="FD63" s="2"/>
      <c r="FE63" s="2"/>
      <c r="FF63" s="2"/>
      <c r="FG63" s="2"/>
      <c r="FH63" s="2"/>
      <c r="FI63" s="7"/>
      <c r="FJ63" s="14"/>
      <c r="FK63" s="6"/>
      <c r="FL63" s="15"/>
      <c r="FM63" s="16"/>
      <c r="FN63" s="1"/>
      <c r="FO63" s="2"/>
      <c r="FP63" s="2"/>
      <c r="FQ63" s="2"/>
      <c r="FR63" s="2"/>
      <c r="FS63" s="2"/>
      <c r="FT63" s="7"/>
      <c r="FU63" s="14"/>
      <c r="FV63" s="6"/>
      <c r="FW63" s="15"/>
      <c r="FX63" s="16"/>
      <c r="FY63" s="1"/>
      <c r="FZ63" s="2"/>
      <c r="GA63" s="2"/>
      <c r="GB63" s="2"/>
      <c r="GC63" s="2"/>
      <c r="GD63" s="2"/>
      <c r="GE63" s="7"/>
      <c r="GF63" s="14"/>
      <c r="GG63" s="6"/>
      <c r="GH63" s="15"/>
      <c r="GI63" s="16"/>
      <c r="GJ63" s="1"/>
      <c r="GK63" s="2"/>
      <c r="GL63" s="2"/>
      <c r="GM63" s="2"/>
      <c r="GN63" s="2"/>
      <c r="GO63" s="2"/>
      <c r="GP63" s="7"/>
      <c r="GQ63" s="14"/>
      <c r="GR63" s="6"/>
      <c r="GS63" s="15"/>
      <c r="GT63" s="16"/>
      <c r="GU63" s="1"/>
      <c r="GV63" s="2"/>
      <c r="GW63" s="2"/>
      <c r="GX63" s="2"/>
      <c r="GY63" s="2"/>
      <c r="GZ63" s="2"/>
      <c r="HA63" s="7"/>
      <c r="HB63" s="14"/>
      <c r="HC63" s="6"/>
      <c r="HD63" s="15"/>
      <c r="HE63" s="16"/>
      <c r="HF63" s="1"/>
      <c r="HG63" s="2"/>
      <c r="HH63" s="2"/>
      <c r="HI63" s="2"/>
      <c r="HJ63" s="2"/>
      <c r="HK63" s="2"/>
      <c r="HL63" s="7"/>
      <c r="HM63" s="14"/>
      <c r="HN63" s="6"/>
      <c r="HO63" s="15"/>
      <c r="HP63" s="16"/>
      <c r="HQ63" s="1"/>
      <c r="HR63" s="2"/>
      <c r="HS63" s="2"/>
      <c r="HT63" s="2"/>
      <c r="HU63" s="2"/>
      <c r="HV63" s="2"/>
      <c r="HW63" s="7"/>
      <c r="HX63" s="14"/>
      <c r="HY63" s="6"/>
      <c r="HZ63" s="15"/>
      <c r="IA63" s="16"/>
      <c r="IB63" s="1"/>
      <c r="IC63" s="2"/>
      <c r="ID63" s="2"/>
      <c r="IE63" s="2"/>
      <c r="IF63" s="2"/>
      <c r="IG63" s="2"/>
      <c r="IH63" s="7"/>
      <c r="II63" s="14"/>
      <c r="IJ63" s="6"/>
      <c r="IK63" s="52"/>
      <c r="IL63" s="53"/>
    </row>
    <row r="64" spans="1:246" ht="12.75">
      <c r="A64" s="31">
        <v>14</v>
      </c>
      <c r="B64" s="96" t="s">
        <v>186</v>
      </c>
      <c r="C64" s="29"/>
      <c r="D64" s="30"/>
      <c r="E64" s="97" t="s">
        <v>17</v>
      </c>
      <c r="F64" s="98" t="s">
        <v>97</v>
      </c>
      <c r="G64" s="28">
        <f>IF(AND(OR($G$2="Y",$H$2="Y"),I64&lt;5,J64&lt;5),IF(AND(I64=#REF!,J64=#REF!),#REF!+1,1),"")</f>
      </c>
      <c r="H64" s="24" t="e">
        <f>IF(AND($H$2="Y",J64&gt;0,OR(AND(G64=1,#REF!=10),AND(G64=2,G68=20),AND(G64=3,#REF!=30),AND(G64=4,#REF!=40),AND(G64=5,G77=50),AND(G64=6,#REF!=60),AND(G64=7,G153=70),AND(G64=8,G163=80),AND(G64=9,G171=90),AND(G64=10,G196=100))),VLOOKUP(J64-1,SortLookup!$A$13:$B$16,2,FALSE),"")</f>
        <v>#REF!</v>
      </c>
      <c r="I64" s="40">
        <f>IF(ISNA(VLOOKUP(E64,SortLookup!$A$1:$B$5,2,FALSE))," ",VLOOKUP(E64,SortLookup!$A$1:$B$5,2,FALSE))</f>
        <v>0</v>
      </c>
      <c r="J64" s="25" t="str">
        <f>IF(ISNA(VLOOKUP(F64,SortLookup!$A$7:$B$11,2,FALSE))," ",VLOOKUP(F64,SortLookup!$A$7:$B$11,2,FALSE))</f>
        <v> </v>
      </c>
      <c r="K64" s="79">
        <f t="shared" si="78"/>
        <v>152.87</v>
      </c>
      <c r="L64" s="80">
        <f t="shared" si="79"/>
        <v>131.87</v>
      </c>
      <c r="M64" s="47">
        <f t="shared" si="80"/>
        <v>10</v>
      </c>
      <c r="N64" s="48">
        <f t="shared" si="81"/>
        <v>11</v>
      </c>
      <c r="O64" s="81">
        <f t="shared" si="82"/>
        <v>22</v>
      </c>
      <c r="P64" s="37">
        <v>4.42</v>
      </c>
      <c r="Q64" s="34">
        <v>4.43</v>
      </c>
      <c r="R64" s="34">
        <v>4.61</v>
      </c>
      <c r="S64" s="34">
        <v>34.39</v>
      </c>
      <c r="T64" s="34"/>
      <c r="U64" s="34"/>
      <c r="V64" s="34"/>
      <c r="W64" s="35">
        <v>11</v>
      </c>
      <c r="X64" s="35">
        <v>0</v>
      </c>
      <c r="Y64" s="35">
        <v>0</v>
      </c>
      <c r="Z64" s="35">
        <v>2</v>
      </c>
      <c r="AA64" s="36">
        <v>0</v>
      </c>
      <c r="AB64" s="33">
        <f t="shared" si="83"/>
        <v>47.85</v>
      </c>
      <c r="AC64" s="32">
        <f t="shared" si="84"/>
        <v>5.5</v>
      </c>
      <c r="AD64" s="26">
        <f t="shared" si="85"/>
        <v>10</v>
      </c>
      <c r="AE64" s="64">
        <f t="shared" si="86"/>
        <v>63.35</v>
      </c>
      <c r="AF64" s="37">
        <v>23.16</v>
      </c>
      <c r="AG64" s="34"/>
      <c r="AH64" s="34"/>
      <c r="AI64" s="34"/>
      <c r="AJ64" s="35">
        <v>0</v>
      </c>
      <c r="AK64" s="35">
        <v>0</v>
      </c>
      <c r="AL64" s="35">
        <v>0</v>
      </c>
      <c r="AM64" s="35">
        <v>0</v>
      </c>
      <c r="AN64" s="36">
        <v>0</v>
      </c>
      <c r="AO64" s="33">
        <f t="shared" si="87"/>
        <v>23.16</v>
      </c>
      <c r="AP64" s="32">
        <f t="shared" si="88"/>
        <v>0</v>
      </c>
      <c r="AQ64" s="26">
        <f t="shared" si="89"/>
        <v>0</v>
      </c>
      <c r="AR64" s="64">
        <f t="shared" si="90"/>
        <v>23.16</v>
      </c>
      <c r="AS64" s="37">
        <v>35.41</v>
      </c>
      <c r="AT64" s="34"/>
      <c r="AU64" s="34"/>
      <c r="AV64" s="35">
        <v>1</v>
      </c>
      <c r="AW64" s="35">
        <v>0</v>
      </c>
      <c r="AX64" s="35">
        <v>0</v>
      </c>
      <c r="AY64" s="35">
        <v>0</v>
      </c>
      <c r="AZ64" s="36">
        <v>0</v>
      </c>
      <c r="BA64" s="33">
        <f t="shared" si="91"/>
        <v>35.41</v>
      </c>
      <c r="BB64" s="32">
        <f t="shared" si="92"/>
        <v>0.5</v>
      </c>
      <c r="BC64" s="26">
        <f t="shared" si="93"/>
        <v>0</v>
      </c>
      <c r="BD64" s="64">
        <f t="shared" si="94"/>
        <v>35.91</v>
      </c>
      <c r="BE64" s="33"/>
      <c r="BF64" s="61"/>
      <c r="BG64" s="35"/>
      <c r="BH64" s="35"/>
      <c r="BI64" s="35"/>
      <c r="BJ64" s="35"/>
      <c r="BK64" s="36"/>
      <c r="BL64" s="57">
        <f t="shared" si="95"/>
        <v>0</v>
      </c>
      <c r="BM64" s="48">
        <f t="shared" si="96"/>
        <v>0</v>
      </c>
      <c r="BN64" s="47">
        <f t="shared" si="97"/>
        <v>0</v>
      </c>
      <c r="BO64" s="46">
        <f t="shared" si="98"/>
        <v>0</v>
      </c>
      <c r="BP64" s="37">
        <v>25.45</v>
      </c>
      <c r="BQ64" s="34"/>
      <c r="BR64" s="34"/>
      <c r="BS64" s="34"/>
      <c r="BT64" s="35">
        <v>10</v>
      </c>
      <c r="BU64" s="35">
        <v>0</v>
      </c>
      <c r="BV64" s="35">
        <v>0</v>
      </c>
      <c r="BW64" s="35">
        <v>0</v>
      </c>
      <c r="BX64" s="36">
        <v>0</v>
      </c>
      <c r="BY64" s="33">
        <f t="shared" si="99"/>
        <v>25.45</v>
      </c>
      <c r="BZ64" s="32">
        <f t="shared" si="100"/>
        <v>5</v>
      </c>
      <c r="CA64" s="38">
        <f t="shared" si="101"/>
        <v>0</v>
      </c>
      <c r="CB64" s="27">
        <f t="shared" si="102"/>
        <v>30.45</v>
      </c>
      <c r="CC64" s="1"/>
      <c r="CD64" s="1"/>
      <c r="CE64" s="2"/>
      <c r="CF64" s="2"/>
      <c r="CG64" s="2"/>
      <c r="CH64" s="2"/>
      <c r="CI64" s="2"/>
      <c r="CJ64" s="7">
        <f>CC64+CD64</f>
        <v>0</v>
      </c>
      <c r="CK64" s="14">
        <f>CE64/2</f>
        <v>0</v>
      </c>
      <c r="CL64" s="6">
        <f>(CF64*3)+(CG64*5)+(CH64*5)+(CI64*20)</f>
        <v>0</v>
      </c>
      <c r="CM64" s="15">
        <f>CJ64+CK64+CL64</f>
        <v>0</v>
      </c>
      <c r="CN64" s="16"/>
      <c r="CO64" s="1"/>
      <c r="CP64" s="2"/>
      <c r="CQ64" s="2"/>
      <c r="CR64" s="2"/>
      <c r="CS64" s="2"/>
      <c r="CT64" s="2"/>
      <c r="CU64" s="7">
        <f>CN64+CO64</f>
        <v>0</v>
      </c>
      <c r="CV64" s="14">
        <f>CP64/2</f>
        <v>0</v>
      </c>
      <c r="CW64" s="6">
        <f>(CQ64*3)+(CR64*5)+(CS64*5)+(CT64*20)</f>
        <v>0</v>
      </c>
      <c r="CX64" s="15">
        <f>CU64+CV64+CW64</f>
        <v>0</v>
      </c>
      <c r="CY64" s="16"/>
      <c r="CZ64" s="1"/>
      <c r="DA64" s="2"/>
      <c r="DB64" s="2"/>
      <c r="DC64" s="2"/>
      <c r="DD64" s="2"/>
      <c r="DE64" s="2"/>
      <c r="DF64" s="7">
        <f>CY64+CZ64</f>
        <v>0</v>
      </c>
      <c r="DG64" s="14">
        <f>DA64/2</f>
        <v>0</v>
      </c>
      <c r="DH64" s="6">
        <f>(DB64*3)+(DC64*5)+(DD64*5)+(DE64*20)</f>
        <v>0</v>
      </c>
      <c r="DI64" s="15">
        <f>DF64+DG64+DH64</f>
        <v>0</v>
      </c>
      <c r="DJ64" s="16"/>
      <c r="DK64" s="1"/>
      <c r="DL64" s="2"/>
      <c r="DM64" s="2"/>
      <c r="DN64" s="2"/>
      <c r="DO64" s="2"/>
      <c r="DP64" s="2"/>
      <c r="DQ64" s="7">
        <f>DJ64+DK64</f>
        <v>0</v>
      </c>
      <c r="DR64" s="14">
        <f>DL64/2</f>
        <v>0</v>
      </c>
      <c r="DS64" s="6">
        <f>(DM64*3)+(DN64*5)+(DO64*5)+(DP64*20)</f>
        <v>0</v>
      </c>
      <c r="DT64" s="15">
        <f>DQ64+DR64+DS64</f>
        <v>0</v>
      </c>
      <c r="DU64" s="16"/>
      <c r="DV64" s="1"/>
      <c r="DW64" s="2"/>
      <c r="DX64" s="2"/>
      <c r="DY64" s="2"/>
      <c r="DZ64" s="2"/>
      <c r="EA64" s="2"/>
      <c r="EB64" s="7">
        <f>DU64+DV64</f>
        <v>0</v>
      </c>
      <c r="EC64" s="14">
        <f>DW64/2</f>
        <v>0</v>
      </c>
      <c r="ED64" s="6">
        <f>(DX64*3)+(DY64*5)+(DZ64*5)+(EA64*20)</f>
        <v>0</v>
      </c>
      <c r="EE64" s="15">
        <f>EB64+EC64+ED64</f>
        <v>0</v>
      </c>
      <c r="EF64" s="16"/>
      <c r="EG64" s="1"/>
      <c r="EH64" s="2"/>
      <c r="EI64" s="2"/>
      <c r="EJ64" s="2"/>
      <c r="EK64" s="2"/>
      <c r="EL64" s="2"/>
      <c r="EM64" s="7">
        <f>EF64+EG64</f>
        <v>0</v>
      </c>
      <c r="EN64" s="14">
        <f>EH64/2</f>
        <v>0</v>
      </c>
      <c r="EO64" s="6">
        <f>(EI64*3)+(EJ64*5)+(EK64*5)+(EL64*20)</f>
        <v>0</v>
      </c>
      <c r="EP64" s="15">
        <f>EM64+EN64+EO64</f>
        <v>0</v>
      </c>
      <c r="EQ64" s="16"/>
      <c r="ER64" s="1"/>
      <c r="ES64" s="2"/>
      <c r="ET64" s="2"/>
      <c r="EU64" s="2"/>
      <c r="EV64" s="2"/>
      <c r="EW64" s="2"/>
      <c r="EX64" s="7">
        <f>EQ64+ER64</f>
        <v>0</v>
      </c>
      <c r="EY64" s="14">
        <f>ES64/2</f>
        <v>0</v>
      </c>
      <c r="EZ64" s="6">
        <f>(ET64*3)+(EU64*5)+(EV64*5)+(EW64*20)</f>
        <v>0</v>
      </c>
      <c r="FA64" s="15">
        <f>EX64+EY64+EZ64</f>
        <v>0</v>
      </c>
      <c r="FB64" s="16"/>
      <c r="FC64" s="1"/>
      <c r="FD64" s="2"/>
      <c r="FE64" s="2"/>
      <c r="FF64" s="2"/>
      <c r="FG64" s="2"/>
      <c r="FH64" s="2"/>
      <c r="FI64" s="7">
        <f>FB64+FC64</f>
        <v>0</v>
      </c>
      <c r="FJ64" s="14">
        <f>FD64/2</f>
        <v>0</v>
      </c>
      <c r="FK64" s="6">
        <f>(FE64*3)+(FF64*5)+(FG64*5)+(FH64*20)</f>
        <v>0</v>
      </c>
      <c r="FL64" s="15">
        <f>FI64+FJ64+FK64</f>
        <v>0</v>
      </c>
      <c r="FM64" s="16"/>
      <c r="FN64" s="1"/>
      <c r="FO64" s="2"/>
      <c r="FP64" s="2"/>
      <c r="FQ64" s="2"/>
      <c r="FR64" s="2"/>
      <c r="FS64" s="2"/>
      <c r="FT64" s="7">
        <f>FM64+FN64</f>
        <v>0</v>
      </c>
      <c r="FU64" s="14">
        <f>FO64/2</f>
        <v>0</v>
      </c>
      <c r="FV64" s="6">
        <f>(FP64*3)+(FQ64*5)+(FR64*5)+(FS64*20)</f>
        <v>0</v>
      </c>
      <c r="FW64" s="15">
        <f>FT64+FU64+FV64</f>
        <v>0</v>
      </c>
      <c r="FX64" s="16"/>
      <c r="FY64" s="1"/>
      <c r="FZ64" s="2"/>
      <c r="GA64" s="2"/>
      <c r="GB64" s="2"/>
      <c r="GC64" s="2"/>
      <c r="GD64" s="2"/>
      <c r="GE64" s="7">
        <f>FX64+FY64</f>
        <v>0</v>
      </c>
      <c r="GF64" s="14">
        <f>FZ64/2</f>
        <v>0</v>
      </c>
      <c r="GG64" s="6">
        <f>(GA64*3)+(GB64*5)+(GC64*5)+(GD64*20)</f>
        <v>0</v>
      </c>
      <c r="GH64" s="15">
        <f>GE64+GF64+GG64</f>
        <v>0</v>
      </c>
      <c r="GI64" s="16"/>
      <c r="GJ64" s="1"/>
      <c r="GK64" s="2"/>
      <c r="GL64" s="2"/>
      <c r="GM64" s="2"/>
      <c r="GN64" s="2"/>
      <c r="GO64" s="2"/>
      <c r="GP64" s="7">
        <f>GI64+GJ64</f>
        <v>0</v>
      </c>
      <c r="GQ64" s="14">
        <f>GK64/2</f>
        <v>0</v>
      </c>
      <c r="GR64" s="6">
        <f>(GL64*3)+(GM64*5)+(GN64*5)+(GO64*20)</f>
        <v>0</v>
      </c>
      <c r="GS64" s="15">
        <f>GP64+GQ64+GR64</f>
        <v>0</v>
      </c>
      <c r="GT64" s="16"/>
      <c r="GU64" s="1"/>
      <c r="GV64" s="2"/>
      <c r="GW64" s="2"/>
      <c r="GX64" s="2"/>
      <c r="GY64" s="2"/>
      <c r="GZ64" s="2"/>
      <c r="HA64" s="7">
        <f>GT64+GU64</f>
        <v>0</v>
      </c>
      <c r="HB64" s="14">
        <f>GV64/2</f>
        <v>0</v>
      </c>
      <c r="HC64" s="6">
        <f>(GW64*3)+(GX64*5)+(GY64*5)+(GZ64*20)</f>
        <v>0</v>
      </c>
      <c r="HD64" s="15">
        <f>HA64+HB64+HC64</f>
        <v>0</v>
      </c>
      <c r="HE64" s="16"/>
      <c r="HF64" s="1"/>
      <c r="HG64" s="2"/>
      <c r="HH64" s="2"/>
      <c r="HI64" s="2"/>
      <c r="HJ64" s="2"/>
      <c r="HK64" s="2"/>
      <c r="HL64" s="7">
        <f>HE64+HF64</f>
        <v>0</v>
      </c>
      <c r="HM64" s="14">
        <f>HG64/2</f>
        <v>0</v>
      </c>
      <c r="HN64" s="6">
        <f>(HH64*3)+(HI64*5)+(HJ64*5)+(HK64*20)</f>
        <v>0</v>
      </c>
      <c r="HO64" s="15">
        <f>HL64+HM64+HN64</f>
        <v>0</v>
      </c>
      <c r="HP64" s="16"/>
      <c r="HQ64" s="1"/>
      <c r="HR64" s="2"/>
      <c r="HS64" s="2"/>
      <c r="HT64" s="2"/>
      <c r="HU64" s="2"/>
      <c r="HV64" s="2"/>
      <c r="HW64" s="7">
        <f>HP64+HQ64</f>
        <v>0</v>
      </c>
      <c r="HX64" s="14">
        <f>HR64/2</f>
        <v>0</v>
      </c>
      <c r="HY64" s="6">
        <f>(HS64*3)+(HT64*5)+(HU64*5)+(HV64*20)</f>
        <v>0</v>
      </c>
      <c r="HZ64" s="15">
        <f>HW64+HX64+HY64</f>
        <v>0</v>
      </c>
      <c r="IA64" s="16"/>
      <c r="IB64" s="1"/>
      <c r="IC64" s="2"/>
      <c r="ID64" s="2"/>
      <c r="IE64" s="2"/>
      <c r="IF64" s="2"/>
      <c r="IG64" s="2"/>
      <c r="IH64" s="7">
        <f>IA64+IB64</f>
        <v>0</v>
      </c>
      <c r="II64" s="14">
        <f>IC64/2</f>
        <v>0</v>
      </c>
      <c r="IJ64" s="6">
        <f>(ID64*3)+(IE64*5)+(IF64*5)+(IG64*20)</f>
        <v>0</v>
      </c>
      <c r="IK64" s="52">
        <f>IH64+II64+IJ64</f>
        <v>0</v>
      </c>
      <c r="IL64" s="53"/>
    </row>
    <row r="65" spans="1:246" ht="12.75">
      <c r="A65" s="31">
        <v>15</v>
      </c>
      <c r="B65" s="96" t="s">
        <v>141</v>
      </c>
      <c r="C65" s="29"/>
      <c r="D65" s="30"/>
      <c r="E65" s="97" t="s">
        <v>17</v>
      </c>
      <c r="F65" s="98" t="s">
        <v>24</v>
      </c>
      <c r="G65" s="28">
        <f aca="true" t="shared" si="104" ref="G65:G70">IF(AND(OR($G$2="Y",$H$2="Y"),I65&lt;5,J65&lt;5),IF(AND(I65=I64,J65=J64),G64+1,1),"")</f>
      </c>
      <c r="H65" s="24" t="e">
        <f>IF(AND($H$2="Y",J65&gt;0,OR(AND(G65=1,#REF!=10),AND(G65=2,#REF!=20),AND(G65=3,#REF!=30),AND(G65=4,G131=40),AND(G65=5,G137=50),AND(G65=6,G144=60),AND(G65=7,G153=70),AND(G65=8,#REF!=80),AND(G65=9,G161=90),AND(G65=10,#REF!=100))),VLOOKUP(J65-1,SortLookup!$A$13:$B$16,2,FALSE),"")</f>
        <v>#REF!</v>
      </c>
      <c r="I65" s="40">
        <f>IF(ISNA(VLOOKUP(E65,SortLookup!$A$1:$B$5,2,FALSE))," ",VLOOKUP(E65,SortLookup!$A$1:$B$5,2,FALSE))</f>
        <v>0</v>
      </c>
      <c r="J65" s="25">
        <f>IF(ISNA(VLOOKUP(F65,SortLookup!$A$7:$B$11,2,FALSE))," ",VLOOKUP(F65,SortLookup!$A$7:$B$11,2,FALSE))</f>
        <v>3</v>
      </c>
      <c r="K65" s="79">
        <f t="shared" si="78"/>
        <v>155.45</v>
      </c>
      <c r="L65" s="80">
        <f t="shared" si="79"/>
        <v>132.45</v>
      </c>
      <c r="M65" s="47">
        <f t="shared" si="80"/>
        <v>6</v>
      </c>
      <c r="N65" s="48">
        <f t="shared" si="81"/>
        <v>17</v>
      </c>
      <c r="O65" s="81">
        <f t="shared" si="82"/>
        <v>34</v>
      </c>
      <c r="P65" s="37">
        <v>6.8</v>
      </c>
      <c r="Q65" s="34">
        <v>2.43</v>
      </c>
      <c r="R65" s="34">
        <v>2.53</v>
      </c>
      <c r="S65" s="34">
        <v>26.4</v>
      </c>
      <c r="T65" s="34"/>
      <c r="U65" s="34"/>
      <c r="V65" s="34"/>
      <c r="W65" s="35">
        <v>26</v>
      </c>
      <c r="X65" s="35">
        <v>0</v>
      </c>
      <c r="Y65" s="35">
        <v>0</v>
      </c>
      <c r="Z65" s="35">
        <v>0</v>
      </c>
      <c r="AA65" s="36">
        <v>0</v>
      </c>
      <c r="AB65" s="33">
        <f t="shared" si="83"/>
        <v>38.16</v>
      </c>
      <c r="AC65" s="32">
        <f t="shared" si="84"/>
        <v>13</v>
      </c>
      <c r="AD65" s="26">
        <f t="shared" si="85"/>
        <v>0</v>
      </c>
      <c r="AE65" s="64">
        <f t="shared" si="86"/>
        <v>51.16</v>
      </c>
      <c r="AF65" s="37">
        <v>21.67</v>
      </c>
      <c r="AG65" s="34"/>
      <c r="AH65" s="34"/>
      <c r="AI65" s="34"/>
      <c r="AJ65" s="35">
        <v>0</v>
      </c>
      <c r="AK65" s="35">
        <v>1</v>
      </c>
      <c r="AL65" s="35">
        <v>0</v>
      </c>
      <c r="AM65" s="35">
        <v>0</v>
      </c>
      <c r="AN65" s="36">
        <v>0</v>
      </c>
      <c r="AO65" s="33">
        <f t="shared" si="87"/>
        <v>21.67</v>
      </c>
      <c r="AP65" s="32">
        <f t="shared" si="88"/>
        <v>0</v>
      </c>
      <c r="AQ65" s="26">
        <f t="shared" si="89"/>
        <v>3</v>
      </c>
      <c r="AR65" s="64">
        <f t="shared" si="90"/>
        <v>24.67</v>
      </c>
      <c r="AS65" s="37">
        <v>36.4</v>
      </c>
      <c r="AT65" s="34"/>
      <c r="AU65" s="34"/>
      <c r="AV65" s="35">
        <v>1</v>
      </c>
      <c r="AW65" s="35">
        <v>0</v>
      </c>
      <c r="AX65" s="35">
        <v>0</v>
      </c>
      <c r="AY65" s="35">
        <v>0</v>
      </c>
      <c r="AZ65" s="36">
        <v>0</v>
      </c>
      <c r="BA65" s="33">
        <f t="shared" si="91"/>
        <v>36.4</v>
      </c>
      <c r="BB65" s="32">
        <f t="shared" si="92"/>
        <v>0.5</v>
      </c>
      <c r="BC65" s="26">
        <f t="shared" si="93"/>
        <v>0</v>
      </c>
      <c r="BD65" s="64">
        <f t="shared" si="94"/>
        <v>36.9</v>
      </c>
      <c r="BE65" s="33"/>
      <c r="BF65" s="61"/>
      <c r="BG65" s="35"/>
      <c r="BH65" s="35"/>
      <c r="BI65" s="35"/>
      <c r="BJ65" s="35"/>
      <c r="BK65" s="36"/>
      <c r="BL65" s="57">
        <f t="shared" si="95"/>
        <v>0</v>
      </c>
      <c r="BM65" s="48">
        <f t="shared" si="96"/>
        <v>0</v>
      </c>
      <c r="BN65" s="47">
        <f t="shared" si="97"/>
        <v>0</v>
      </c>
      <c r="BO65" s="46">
        <f t="shared" si="98"/>
        <v>0</v>
      </c>
      <c r="BP65" s="37">
        <v>36.22</v>
      </c>
      <c r="BQ65" s="34"/>
      <c r="BR65" s="34"/>
      <c r="BS65" s="34"/>
      <c r="BT65" s="35">
        <v>7</v>
      </c>
      <c r="BU65" s="35">
        <v>1</v>
      </c>
      <c r="BV65" s="35">
        <v>0</v>
      </c>
      <c r="BW65" s="35">
        <v>0</v>
      </c>
      <c r="BX65" s="36">
        <v>0</v>
      </c>
      <c r="BY65" s="33">
        <f t="shared" si="99"/>
        <v>36.22</v>
      </c>
      <c r="BZ65" s="32">
        <f t="shared" si="100"/>
        <v>3.5</v>
      </c>
      <c r="CA65" s="38">
        <f t="shared" si="101"/>
        <v>3</v>
      </c>
      <c r="CB65" s="27">
        <f t="shared" si="102"/>
        <v>42.72</v>
      </c>
      <c r="CC65" s="1"/>
      <c r="CD65" s="1"/>
      <c r="CE65" s="2"/>
      <c r="CF65" s="2"/>
      <c r="CG65" s="2"/>
      <c r="CH65" s="2"/>
      <c r="CI65" s="2"/>
      <c r="CJ65" s="7"/>
      <c r="CK65" s="14"/>
      <c r="CL65" s="6"/>
      <c r="CM65" s="15"/>
      <c r="CN65" s="16"/>
      <c r="CO65" s="1"/>
      <c r="CP65" s="2"/>
      <c r="CQ65" s="2"/>
      <c r="CR65" s="2"/>
      <c r="CS65" s="2"/>
      <c r="CT65" s="2"/>
      <c r="CU65" s="7"/>
      <c r="CV65" s="14"/>
      <c r="CW65" s="6"/>
      <c r="CX65" s="15"/>
      <c r="CY65" s="16"/>
      <c r="CZ65" s="1"/>
      <c r="DA65" s="2"/>
      <c r="DB65" s="2"/>
      <c r="DC65" s="2"/>
      <c r="DD65" s="2"/>
      <c r="DE65" s="2"/>
      <c r="DF65" s="7"/>
      <c r="DG65" s="14"/>
      <c r="DH65" s="6"/>
      <c r="DI65" s="15"/>
      <c r="DJ65" s="16"/>
      <c r="DK65" s="1"/>
      <c r="DL65" s="2"/>
      <c r="DM65" s="2"/>
      <c r="DN65" s="2"/>
      <c r="DO65" s="2"/>
      <c r="DP65" s="2"/>
      <c r="DQ65" s="7"/>
      <c r="DR65" s="14"/>
      <c r="DS65" s="6"/>
      <c r="DT65" s="15"/>
      <c r="DU65" s="16"/>
      <c r="DV65" s="1"/>
      <c r="DW65" s="2"/>
      <c r="DX65" s="2"/>
      <c r="DY65" s="2"/>
      <c r="DZ65" s="2"/>
      <c r="EA65" s="2"/>
      <c r="EB65" s="7"/>
      <c r="EC65" s="14"/>
      <c r="ED65" s="6"/>
      <c r="EE65" s="15"/>
      <c r="EF65" s="16"/>
      <c r="EG65" s="1"/>
      <c r="EH65" s="2"/>
      <c r="EI65" s="2"/>
      <c r="EJ65" s="2"/>
      <c r="EK65" s="2"/>
      <c r="EL65" s="2"/>
      <c r="EM65" s="7"/>
      <c r="EN65" s="14"/>
      <c r="EO65" s="6"/>
      <c r="EP65" s="15"/>
      <c r="EQ65" s="16"/>
      <c r="ER65" s="1"/>
      <c r="ES65" s="2"/>
      <c r="ET65" s="2"/>
      <c r="EU65" s="2"/>
      <c r="EV65" s="2"/>
      <c r="EW65" s="2"/>
      <c r="EX65" s="7"/>
      <c r="EY65" s="14"/>
      <c r="EZ65" s="6"/>
      <c r="FA65" s="15"/>
      <c r="FB65" s="16"/>
      <c r="FC65" s="1"/>
      <c r="FD65" s="2"/>
      <c r="FE65" s="2"/>
      <c r="FF65" s="2"/>
      <c r="FG65" s="2"/>
      <c r="FH65" s="2"/>
      <c r="FI65" s="7"/>
      <c r="FJ65" s="14"/>
      <c r="FK65" s="6"/>
      <c r="FL65" s="15"/>
      <c r="FM65" s="16"/>
      <c r="FN65" s="1"/>
      <c r="FO65" s="2"/>
      <c r="FP65" s="2"/>
      <c r="FQ65" s="2"/>
      <c r="FR65" s="2"/>
      <c r="FS65" s="2"/>
      <c r="FT65" s="7"/>
      <c r="FU65" s="14"/>
      <c r="FV65" s="6"/>
      <c r="FW65" s="15"/>
      <c r="FX65" s="16"/>
      <c r="FY65" s="1"/>
      <c r="FZ65" s="2"/>
      <c r="GA65" s="2"/>
      <c r="GB65" s="2"/>
      <c r="GC65" s="2"/>
      <c r="GD65" s="2"/>
      <c r="GE65" s="7"/>
      <c r="GF65" s="14"/>
      <c r="GG65" s="6"/>
      <c r="GH65" s="15"/>
      <c r="GI65" s="16"/>
      <c r="GJ65" s="1"/>
      <c r="GK65" s="2"/>
      <c r="GL65" s="2"/>
      <c r="GM65" s="2"/>
      <c r="GN65" s="2"/>
      <c r="GO65" s="2"/>
      <c r="GP65" s="7"/>
      <c r="GQ65" s="14"/>
      <c r="GR65" s="6"/>
      <c r="GS65" s="15"/>
      <c r="GT65" s="16"/>
      <c r="GU65" s="1"/>
      <c r="GV65" s="2"/>
      <c r="GW65" s="2"/>
      <c r="GX65" s="2"/>
      <c r="GY65" s="2"/>
      <c r="GZ65" s="2"/>
      <c r="HA65" s="7"/>
      <c r="HB65" s="14"/>
      <c r="HC65" s="6"/>
      <c r="HD65" s="15"/>
      <c r="HE65" s="16"/>
      <c r="HF65" s="1"/>
      <c r="HG65" s="2"/>
      <c r="HH65" s="2"/>
      <c r="HI65" s="2"/>
      <c r="HJ65" s="2"/>
      <c r="HK65" s="2"/>
      <c r="HL65" s="7"/>
      <c r="HM65" s="14"/>
      <c r="HN65" s="6"/>
      <c r="HO65" s="15"/>
      <c r="HP65" s="16"/>
      <c r="HQ65" s="1"/>
      <c r="HR65" s="2"/>
      <c r="HS65" s="2"/>
      <c r="HT65" s="2"/>
      <c r="HU65" s="2"/>
      <c r="HV65" s="2"/>
      <c r="HW65" s="7"/>
      <c r="HX65" s="14"/>
      <c r="HY65" s="6"/>
      <c r="HZ65" s="15"/>
      <c r="IA65" s="16"/>
      <c r="IB65" s="1"/>
      <c r="IC65" s="2"/>
      <c r="ID65" s="2"/>
      <c r="IE65" s="2"/>
      <c r="IF65" s="2"/>
      <c r="IG65" s="2"/>
      <c r="IH65" s="7"/>
      <c r="II65" s="14"/>
      <c r="IJ65" s="6"/>
      <c r="IK65" s="52"/>
      <c r="IL65" s="53"/>
    </row>
    <row r="66" spans="1:246" ht="12.75">
      <c r="A66" s="31">
        <v>16</v>
      </c>
      <c r="B66" s="96" t="s">
        <v>183</v>
      </c>
      <c r="C66" s="29"/>
      <c r="D66" s="30"/>
      <c r="E66" s="97" t="s">
        <v>17</v>
      </c>
      <c r="F66" s="98" t="s">
        <v>97</v>
      </c>
      <c r="G66" s="28">
        <f t="shared" si="104"/>
      </c>
      <c r="H66" s="24" t="e">
        <f>IF(AND($H$2="Y",J66&gt;0,OR(AND(G66=1,#REF!=10),AND(G66=2,#REF!=20),AND(G66=3,#REF!=30),AND(G66=4,#REF!=40),AND(G66=5,G139=50),AND(G66=6,G146=60),AND(G66=7,G155=70),AND(G66=8,#REF!=80),AND(G66=9,G163=90),AND(G66=10,#REF!=100))),VLOOKUP(J66-1,SortLookup!$A$13:$B$16,2,FALSE),"")</f>
        <v>#REF!</v>
      </c>
      <c r="I66" s="40">
        <f>IF(ISNA(VLOOKUP(E66,SortLookup!$A$1:$B$5,2,FALSE))," ",VLOOKUP(E66,SortLookup!$A$1:$B$5,2,FALSE))</f>
        <v>0</v>
      </c>
      <c r="J66" s="25" t="str">
        <f>IF(ISNA(VLOOKUP(F66,SortLookup!$A$7:$B$11,2,FALSE))," ",VLOOKUP(F66,SortLookup!$A$7:$B$11,2,FALSE))</f>
        <v> </v>
      </c>
      <c r="K66" s="79">
        <f t="shared" si="78"/>
        <v>157.52</v>
      </c>
      <c r="L66" s="80">
        <f t="shared" si="79"/>
        <v>139.52</v>
      </c>
      <c r="M66" s="47">
        <f t="shared" si="80"/>
        <v>0</v>
      </c>
      <c r="N66" s="48">
        <f t="shared" si="81"/>
        <v>18</v>
      </c>
      <c r="O66" s="81">
        <f t="shared" si="82"/>
        <v>36</v>
      </c>
      <c r="P66" s="37">
        <v>3.08</v>
      </c>
      <c r="Q66" s="34">
        <v>3.36</v>
      </c>
      <c r="R66" s="34">
        <v>3.74</v>
      </c>
      <c r="S66" s="34">
        <v>23.95</v>
      </c>
      <c r="T66" s="34"/>
      <c r="U66" s="34"/>
      <c r="V66" s="34"/>
      <c r="W66" s="35">
        <v>25</v>
      </c>
      <c r="X66" s="35">
        <v>0</v>
      </c>
      <c r="Y66" s="35">
        <v>0</v>
      </c>
      <c r="Z66" s="35">
        <v>0</v>
      </c>
      <c r="AA66" s="36">
        <v>0</v>
      </c>
      <c r="AB66" s="33">
        <f t="shared" si="83"/>
        <v>34.13</v>
      </c>
      <c r="AC66" s="32">
        <f t="shared" si="84"/>
        <v>12.5</v>
      </c>
      <c r="AD66" s="26">
        <f t="shared" si="85"/>
        <v>0</v>
      </c>
      <c r="AE66" s="64">
        <f t="shared" si="86"/>
        <v>46.63</v>
      </c>
      <c r="AF66" s="37">
        <v>39.38</v>
      </c>
      <c r="AG66" s="34"/>
      <c r="AH66" s="34"/>
      <c r="AI66" s="34"/>
      <c r="AJ66" s="35">
        <v>0</v>
      </c>
      <c r="AK66" s="35">
        <v>0</v>
      </c>
      <c r="AL66" s="35">
        <v>0</v>
      </c>
      <c r="AM66" s="35">
        <v>0</v>
      </c>
      <c r="AN66" s="36">
        <v>0</v>
      </c>
      <c r="AO66" s="33">
        <f t="shared" si="87"/>
        <v>39.38</v>
      </c>
      <c r="AP66" s="32">
        <f t="shared" si="88"/>
        <v>0</v>
      </c>
      <c r="AQ66" s="26">
        <f t="shared" si="89"/>
        <v>0</v>
      </c>
      <c r="AR66" s="64">
        <f t="shared" si="90"/>
        <v>39.38</v>
      </c>
      <c r="AS66" s="37">
        <v>37.78</v>
      </c>
      <c r="AT66" s="34"/>
      <c r="AU66" s="34"/>
      <c r="AV66" s="35">
        <v>3</v>
      </c>
      <c r="AW66" s="35">
        <v>0</v>
      </c>
      <c r="AX66" s="35">
        <v>0</v>
      </c>
      <c r="AY66" s="35">
        <v>0</v>
      </c>
      <c r="AZ66" s="36">
        <v>0</v>
      </c>
      <c r="BA66" s="33">
        <f t="shared" si="91"/>
        <v>37.78</v>
      </c>
      <c r="BB66" s="32">
        <f t="shared" si="92"/>
        <v>1.5</v>
      </c>
      <c r="BC66" s="26">
        <f t="shared" si="93"/>
        <v>0</v>
      </c>
      <c r="BD66" s="64">
        <f t="shared" si="94"/>
        <v>39.28</v>
      </c>
      <c r="BE66" s="33"/>
      <c r="BF66" s="61"/>
      <c r="BG66" s="35"/>
      <c r="BH66" s="35"/>
      <c r="BI66" s="35"/>
      <c r="BJ66" s="35"/>
      <c r="BK66" s="36"/>
      <c r="BL66" s="57">
        <f t="shared" si="95"/>
        <v>0</v>
      </c>
      <c r="BM66" s="48">
        <f t="shared" si="96"/>
        <v>0</v>
      </c>
      <c r="BN66" s="47">
        <f t="shared" si="97"/>
        <v>0</v>
      </c>
      <c r="BO66" s="46">
        <f t="shared" si="98"/>
        <v>0</v>
      </c>
      <c r="BP66" s="37">
        <v>28.23</v>
      </c>
      <c r="BQ66" s="34"/>
      <c r="BR66" s="34"/>
      <c r="BS66" s="34"/>
      <c r="BT66" s="35">
        <v>8</v>
      </c>
      <c r="BU66" s="35">
        <v>0</v>
      </c>
      <c r="BV66" s="35">
        <v>0</v>
      </c>
      <c r="BW66" s="35">
        <v>0</v>
      </c>
      <c r="BX66" s="36">
        <v>0</v>
      </c>
      <c r="BY66" s="33">
        <f t="shared" si="99"/>
        <v>28.23</v>
      </c>
      <c r="BZ66" s="32">
        <f t="shared" si="100"/>
        <v>4</v>
      </c>
      <c r="CA66" s="38">
        <f t="shared" si="101"/>
        <v>0</v>
      </c>
      <c r="CB66" s="27">
        <f t="shared" si="102"/>
        <v>32.23</v>
      </c>
      <c r="CC66" s="1"/>
      <c r="CD66" s="1"/>
      <c r="CE66" s="2"/>
      <c r="CF66" s="2"/>
      <c r="CG66" s="2"/>
      <c r="CH66" s="2"/>
      <c r="CI66" s="2"/>
      <c r="CJ66" s="7"/>
      <c r="CK66" s="14"/>
      <c r="CL66" s="6"/>
      <c r="CM66" s="15"/>
      <c r="CN66" s="16"/>
      <c r="CO66" s="1"/>
      <c r="CP66" s="2"/>
      <c r="CQ66" s="2"/>
      <c r="CR66" s="2"/>
      <c r="CS66" s="2"/>
      <c r="CT66" s="2"/>
      <c r="CU66" s="7"/>
      <c r="CV66" s="14"/>
      <c r="CW66" s="6"/>
      <c r="CX66" s="15"/>
      <c r="CY66" s="16"/>
      <c r="CZ66" s="1"/>
      <c r="DA66" s="2"/>
      <c r="DB66" s="2"/>
      <c r="DC66" s="2"/>
      <c r="DD66" s="2"/>
      <c r="DE66" s="2"/>
      <c r="DF66" s="7"/>
      <c r="DG66" s="14"/>
      <c r="DH66" s="6"/>
      <c r="DI66" s="15"/>
      <c r="DJ66" s="16"/>
      <c r="DK66" s="1"/>
      <c r="DL66" s="2"/>
      <c r="DM66" s="2"/>
      <c r="DN66" s="2"/>
      <c r="DO66" s="2"/>
      <c r="DP66" s="2"/>
      <c r="DQ66" s="7"/>
      <c r="DR66" s="14"/>
      <c r="DS66" s="6"/>
      <c r="DT66" s="15"/>
      <c r="DU66" s="16"/>
      <c r="DV66" s="1"/>
      <c r="DW66" s="2"/>
      <c r="DX66" s="2"/>
      <c r="DY66" s="2"/>
      <c r="DZ66" s="2"/>
      <c r="EA66" s="2"/>
      <c r="EB66" s="7"/>
      <c r="EC66" s="14"/>
      <c r="ED66" s="6"/>
      <c r="EE66" s="15"/>
      <c r="EF66" s="16"/>
      <c r="EG66" s="1"/>
      <c r="EH66" s="2"/>
      <c r="EI66" s="2"/>
      <c r="EJ66" s="2"/>
      <c r="EK66" s="2"/>
      <c r="EL66" s="2"/>
      <c r="EM66" s="7"/>
      <c r="EN66" s="14"/>
      <c r="EO66" s="6"/>
      <c r="EP66" s="15"/>
      <c r="EQ66" s="16"/>
      <c r="ER66" s="1"/>
      <c r="ES66" s="2"/>
      <c r="ET66" s="2"/>
      <c r="EU66" s="2"/>
      <c r="EV66" s="2"/>
      <c r="EW66" s="2"/>
      <c r="EX66" s="7"/>
      <c r="EY66" s="14"/>
      <c r="EZ66" s="6"/>
      <c r="FA66" s="15"/>
      <c r="FB66" s="16"/>
      <c r="FC66" s="1"/>
      <c r="FD66" s="2"/>
      <c r="FE66" s="2"/>
      <c r="FF66" s="2"/>
      <c r="FG66" s="2"/>
      <c r="FH66" s="2"/>
      <c r="FI66" s="7"/>
      <c r="FJ66" s="14"/>
      <c r="FK66" s="6"/>
      <c r="FL66" s="15"/>
      <c r="FM66" s="16"/>
      <c r="FN66" s="1"/>
      <c r="FO66" s="2"/>
      <c r="FP66" s="2"/>
      <c r="FQ66" s="2"/>
      <c r="FR66" s="2"/>
      <c r="FS66" s="2"/>
      <c r="FT66" s="7"/>
      <c r="FU66" s="14"/>
      <c r="FV66" s="6"/>
      <c r="FW66" s="15"/>
      <c r="FX66" s="16"/>
      <c r="FY66" s="1"/>
      <c r="FZ66" s="2"/>
      <c r="GA66" s="2"/>
      <c r="GB66" s="2"/>
      <c r="GC66" s="2"/>
      <c r="GD66" s="2"/>
      <c r="GE66" s="7"/>
      <c r="GF66" s="14"/>
      <c r="GG66" s="6"/>
      <c r="GH66" s="15"/>
      <c r="GI66" s="16"/>
      <c r="GJ66" s="1"/>
      <c r="GK66" s="2"/>
      <c r="GL66" s="2"/>
      <c r="GM66" s="2"/>
      <c r="GN66" s="2"/>
      <c r="GO66" s="2"/>
      <c r="GP66" s="7"/>
      <c r="GQ66" s="14"/>
      <c r="GR66" s="6"/>
      <c r="GS66" s="15"/>
      <c r="GT66" s="16"/>
      <c r="GU66" s="1"/>
      <c r="GV66" s="2"/>
      <c r="GW66" s="2"/>
      <c r="GX66" s="2"/>
      <c r="GY66" s="2"/>
      <c r="GZ66" s="2"/>
      <c r="HA66" s="7"/>
      <c r="HB66" s="14"/>
      <c r="HC66" s="6"/>
      <c r="HD66" s="15"/>
      <c r="HE66" s="16"/>
      <c r="HF66" s="1"/>
      <c r="HG66" s="2"/>
      <c r="HH66" s="2"/>
      <c r="HI66" s="2"/>
      <c r="HJ66" s="2"/>
      <c r="HK66" s="2"/>
      <c r="HL66" s="7"/>
      <c r="HM66" s="14"/>
      <c r="HN66" s="6"/>
      <c r="HO66" s="15"/>
      <c r="HP66" s="16"/>
      <c r="HQ66" s="1"/>
      <c r="HR66" s="2"/>
      <c r="HS66" s="2"/>
      <c r="HT66" s="2"/>
      <c r="HU66" s="2"/>
      <c r="HV66" s="2"/>
      <c r="HW66" s="7"/>
      <c r="HX66" s="14"/>
      <c r="HY66" s="6"/>
      <c r="HZ66" s="15"/>
      <c r="IA66" s="16"/>
      <c r="IB66" s="1"/>
      <c r="IC66" s="2"/>
      <c r="ID66" s="2"/>
      <c r="IE66" s="2"/>
      <c r="IF66" s="2"/>
      <c r="IG66" s="2"/>
      <c r="IH66" s="7"/>
      <c r="II66" s="14"/>
      <c r="IJ66" s="6"/>
      <c r="IK66" s="52"/>
      <c r="IL66" s="53"/>
    </row>
    <row r="67" spans="1:246" ht="12.75">
      <c r="A67" s="31">
        <v>17</v>
      </c>
      <c r="B67" s="96" t="s">
        <v>98</v>
      </c>
      <c r="C67" s="29"/>
      <c r="D67" s="30"/>
      <c r="E67" s="97" t="s">
        <v>17</v>
      </c>
      <c r="F67" s="98" t="s">
        <v>97</v>
      </c>
      <c r="G67" s="28">
        <f t="shared" si="104"/>
      </c>
      <c r="H67" s="24" t="e">
        <f>IF(AND($H$2="Y",J67&gt;0,OR(AND(G67=1,#REF!=10),AND(G67=2,#REF!=20),AND(G67=3,#REF!=30),AND(G67=4,#REF!=40),AND(G67=5,G138=50),AND(G67=6,G145=60),AND(G67=7,G154=70),AND(G67=8,#REF!=80),AND(G67=9,G162=90),AND(G67=10,#REF!=100))),VLOOKUP(J67-1,SortLookup!$A$13:$B$16,2,FALSE),"")</f>
        <v>#REF!</v>
      </c>
      <c r="I67" s="40">
        <f>IF(ISNA(VLOOKUP(E67,SortLookup!$A$1:$B$5,2,FALSE))," ",VLOOKUP(E67,SortLookup!$A$1:$B$5,2,FALSE))</f>
        <v>0</v>
      </c>
      <c r="J67" s="25" t="str">
        <f>IF(ISNA(VLOOKUP(F67,SortLookup!$A$7:$B$11,2,FALSE))," ",VLOOKUP(F67,SortLookup!$A$7:$B$11,2,FALSE))</f>
        <v> </v>
      </c>
      <c r="K67" s="79">
        <f t="shared" si="78"/>
        <v>159.24</v>
      </c>
      <c r="L67" s="80">
        <f t="shared" si="79"/>
        <v>146.74</v>
      </c>
      <c r="M67" s="47">
        <f t="shared" si="80"/>
        <v>0</v>
      </c>
      <c r="N67" s="48">
        <f t="shared" si="81"/>
        <v>12.5</v>
      </c>
      <c r="O67" s="81">
        <f t="shared" si="82"/>
        <v>25</v>
      </c>
      <c r="P67" s="37">
        <v>2.61</v>
      </c>
      <c r="Q67" s="34">
        <v>2.99</v>
      </c>
      <c r="R67" s="34">
        <v>2.9</v>
      </c>
      <c r="S67" s="34">
        <v>23.66</v>
      </c>
      <c r="T67" s="34"/>
      <c r="U67" s="34"/>
      <c r="V67" s="34"/>
      <c r="W67" s="35">
        <v>20</v>
      </c>
      <c r="X67" s="35">
        <v>0</v>
      </c>
      <c r="Y67" s="35">
        <v>0</v>
      </c>
      <c r="Z67" s="35">
        <v>0</v>
      </c>
      <c r="AA67" s="36">
        <v>0</v>
      </c>
      <c r="AB67" s="33">
        <f t="shared" si="83"/>
        <v>32.16</v>
      </c>
      <c r="AC67" s="32">
        <f t="shared" si="84"/>
        <v>10</v>
      </c>
      <c r="AD67" s="26">
        <f t="shared" si="85"/>
        <v>0</v>
      </c>
      <c r="AE67" s="64">
        <f t="shared" si="86"/>
        <v>42.16</v>
      </c>
      <c r="AF67" s="37">
        <v>45.22</v>
      </c>
      <c r="AG67" s="34"/>
      <c r="AH67" s="34"/>
      <c r="AI67" s="34"/>
      <c r="AJ67" s="35">
        <v>0</v>
      </c>
      <c r="AK67" s="35">
        <v>0</v>
      </c>
      <c r="AL67" s="35">
        <v>0</v>
      </c>
      <c r="AM67" s="35">
        <v>0</v>
      </c>
      <c r="AN67" s="36">
        <v>0</v>
      </c>
      <c r="AO67" s="33">
        <f t="shared" si="87"/>
        <v>45.22</v>
      </c>
      <c r="AP67" s="32">
        <f t="shared" si="88"/>
        <v>0</v>
      </c>
      <c r="AQ67" s="26">
        <f t="shared" si="89"/>
        <v>0</v>
      </c>
      <c r="AR67" s="64">
        <f t="shared" si="90"/>
        <v>45.22</v>
      </c>
      <c r="AS67" s="37">
        <v>32.89</v>
      </c>
      <c r="AT67" s="34"/>
      <c r="AU67" s="34"/>
      <c r="AV67" s="35">
        <v>2</v>
      </c>
      <c r="AW67" s="35">
        <v>0</v>
      </c>
      <c r="AX67" s="35">
        <v>0</v>
      </c>
      <c r="AY67" s="35">
        <v>0</v>
      </c>
      <c r="AZ67" s="36">
        <v>0</v>
      </c>
      <c r="BA67" s="33">
        <f t="shared" si="91"/>
        <v>32.89</v>
      </c>
      <c r="BB67" s="32">
        <f t="shared" si="92"/>
        <v>1</v>
      </c>
      <c r="BC67" s="26">
        <f t="shared" si="93"/>
        <v>0</v>
      </c>
      <c r="BD67" s="64">
        <f t="shared" si="94"/>
        <v>33.89</v>
      </c>
      <c r="BE67" s="33"/>
      <c r="BF67" s="61"/>
      <c r="BG67" s="35"/>
      <c r="BH67" s="35"/>
      <c r="BI67" s="35"/>
      <c r="BJ67" s="35"/>
      <c r="BK67" s="36"/>
      <c r="BL67" s="57">
        <f t="shared" si="95"/>
        <v>0</v>
      </c>
      <c r="BM67" s="48">
        <f t="shared" si="96"/>
        <v>0</v>
      </c>
      <c r="BN67" s="47">
        <f t="shared" si="97"/>
        <v>0</v>
      </c>
      <c r="BO67" s="46">
        <f t="shared" si="98"/>
        <v>0</v>
      </c>
      <c r="BP67" s="37">
        <v>36.47</v>
      </c>
      <c r="BQ67" s="34"/>
      <c r="BR67" s="34"/>
      <c r="BS67" s="34"/>
      <c r="BT67" s="35">
        <v>3</v>
      </c>
      <c r="BU67" s="35">
        <v>0</v>
      </c>
      <c r="BV67" s="35">
        <v>0</v>
      </c>
      <c r="BW67" s="35">
        <v>0</v>
      </c>
      <c r="BX67" s="36">
        <v>0</v>
      </c>
      <c r="BY67" s="33">
        <f t="shared" si="99"/>
        <v>36.47</v>
      </c>
      <c r="BZ67" s="32">
        <f t="shared" si="100"/>
        <v>1.5</v>
      </c>
      <c r="CA67" s="38">
        <f t="shared" si="101"/>
        <v>0</v>
      </c>
      <c r="CB67" s="27">
        <f t="shared" si="102"/>
        <v>37.97</v>
      </c>
      <c r="CC67" s="1"/>
      <c r="CD67" s="1"/>
      <c r="CE67" s="2"/>
      <c r="CF67" s="2"/>
      <c r="CG67" s="2"/>
      <c r="CH67" s="2"/>
      <c r="CI67" s="2"/>
      <c r="CJ67" s="7"/>
      <c r="CK67" s="14"/>
      <c r="CL67" s="6"/>
      <c r="CM67" s="15"/>
      <c r="CN67" s="16"/>
      <c r="CO67" s="1"/>
      <c r="CP67" s="2"/>
      <c r="CQ67" s="2"/>
      <c r="CR67" s="2"/>
      <c r="CS67" s="2"/>
      <c r="CT67" s="2"/>
      <c r="CU67" s="7"/>
      <c r="CV67" s="14"/>
      <c r="CW67" s="6"/>
      <c r="CX67" s="15"/>
      <c r="CY67" s="16"/>
      <c r="CZ67" s="1"/>
      <c r="DA67" s="2"/>
      <c r="DB67" s="2"/>
      <c r="DC67" s="2"/>
      <c r="DD67" s="2"/>
      <c r="DE67" s="2"/>
      <c r="DF67" s="7"/>
      <c r="DG67" s="14"/>
      <c r="DH67" s="6"/>
      <c r="DI67" s="15"/>
      <c r="DJ67" s="16"/>
      <c r="DK67" s="1"/>
      <c r="DL67" s="2"/>
      <c r="DM67" s="2"/>
      <c r="DN67" s="2"/>
      <c r="DO67" s="2"/>
      <c r="DP67" s="2"/>
      <c r="DQ67" s="7"/>
      <c r="DR67" s="14"/>
      <c r="DS67" s="6"/>
      <c r="DT67" s="15"/>
      <c r="DU67" s="16"/>
      <c r="DV67" s="1"/>
      <c r="DW67" s="2"/>
      <c r="DX67" s="2"/>
      <c r="DY67" s="2"/>
      <c r="DZ67" s="2"/>
      <c r="EA67" s="2"/>
      <c r="EB67" s="7"/>
      <c r="EC67" s="14"/>
      <c r="ED67" s="6"/>
      <c r="EE67" s="15"/>
      <c r="EF67" s="16"/>
      <c r="EG67" s="1"/>
      <c r="EH67" s="2"/>
      <c r="EI67" s="2"/>
      <c r="EJ67" s="2"/>
      <c r="EK67" s="2"/>
      <c r="EL67" s="2"/>
      <c r="EM67" s="7"/>
      <c r="EN67" s="14"/>
      <c r="EO67" s="6"/>
      <c r="EP67" s="15"/>
      <c r="EQ67" s="16"/>
      <c r="ER67" s="1"/>
      <c r="ES67" s="2"/>
      <c r="ET67" s="2"/>
      <c r="EU67" s="2"/>
      <c r="EV67" s="2"/>
      <c r="EW67" s="2"/>
      <c r="EX67" s="7"/>
      <c r="EY67" s="14"/>
      <c r="EZ67" s="6"/>
      <c r="FA67" s="15"/>
      <c r="FB67" s="16"/>
      <c r="FC67" s="1"/>
      <c r="FD67" s="2"/>
      <c r="FE67" s="2"/>
      <c r="FF67" s="2"/>
      <c r="FG67" s="2"/>
      <c r="FH67" s="2"/>
      <c r="FI67" s="7"/>
      <c r="FJ67" s="14"/>
      <c r="FK67" s="6"/>
      <c r="FL67" s="15"/>
      <c r="FM67" s="16"/>
      <c r="FN67" s="1"/>
      <c r="FO67" s="2"/>
      <c r="FP67" s="2"/>
      <c r="FQ67" s="2"/>
      <c r="FR67" s="2"/>
      <c r="FS67" s="2"/>
      <c r="FT67" s="7"/>
      <c r="FU67" s="14"/>
      <c r="FV67" s="6"/>
      <c r="FW67" s="15"/>
      <c r="FX67" s="16"/>
      <c r="FY67" s="1"/>
      <c r="FZ67" s="2"/>
      <c r="GA67" s="2"/>
      <c r="GB67" s="2"/>
      <c r="GC67" s="2"/>
      <c r="GD67" s="2"/>
      <c r="GE67" s="7"/>
      <c r="GF67" s="14"/>
      <c r="GG67" s="6"/>
      <c r="GH67" s="15"/>
      <c r="GI67" s="16"/>
      <c r="GJ67" s="1"/>
      <c r="GK67" s="2"/>
      <c r="GL67" s="2"/>
      <c r="GM67" s="2"/>
      <c r="GN67" s="2"/>
      <c r="GO67" s="2"/>
      <c r="GP67" s="7"/>
      <c r="GQ67" s="14"/>
      <c r="GR67" s="6"/>
      <c r="GS67" s="15"/>
      <c r="GT67" s="16"/>
      <c r="GU67" s="1"/>
      <c r="GV67" s="2"/>
      <c r="GW67" s="2"/>
      <c r="GX67" s="2"/>
      <c r="GY67" s="2"/>
      <c r="GZ67" s="2"/>
      <c r="HA67" s="7"/>
      <c r="HB67" s="14"/>
      <c r="HC67" s="6"/>
      <c r="HD67" s="15"/>
      <c r="HE67" s="16"/>
      <c r="HF67" s="1"/>
      <c r="HG67" s="2"/>
      <c r="HH67" s="2"/>
      <c r="HI67" s="2"/>
      <c r="HJ67" s="2"/>
      <c r="HK67" s="2"/>
      <c r="HL67" s="7"/>
      <c r="HM67" s="14"/>
      <c r="HN67" s="6"/>
      <c r="HO67" s="15"/>
      <c r="HP67" s="16"/>
      <c r="HQ67" s="1"/>
      <c r="HR67" s="2"/>
      <c r="HS67" s="2"/>
      <c r="HT67" s="2"/>
      <c r="HU67" s="2"/>
      <c r="HV67" s="2"/>
      <c r="HW67" s="7"/>
      <c r="HX67" s="14"/>
      <c r="HY67" s="6"/>
      <c r="HZ67" s="15"/>
      <c r="IA67" s="16"/>
      <c r="IB67" s="1"/>
      <c r="IC67" s="2"/>
      <c r="ID67" s="2"/>
      <c r="IE67" s="2"/>
      <c r="IF67" s="2"/>
      <c r="IG67" s="2"/>
      <c r="IH67" s="7"/>
      <c r="II67" s="14"/>
      <c r="IJ67" s="6"/>
      <c r="IK67" s="52"/>
      <c r="IL67" s="53"/>
    </row>
    <row r="68" spans="1:246" ht="12.75">
      <c r="A68" s="31">
        <v>18</v>
      </c>
      <c r="B68" s="96" t="s">
        <v>147</v>
      </c>
      <c r="C68" s="29"/>
      <c r="D68" s="30"/>
      <c r="E68" s="97" t="s">
        <v>17</v>
      </c>
      <c r="F68" s="98" t="s">
        <v>24</v>
      </c>
      <c r="G68" s="28">
        <f t="shared" si="104"/>
      </c>
      <c r="H68" s="24" t="e">
        <f>IF(AND($H$2="Y",J68&gt;0,OR(AND(G68=1,#REF!=10),AND(G68=2,#REF!=20),AND(G68=3,#REF!=30),AND(G68=4,G136=40),AND(G68=5,G142=50),AND(G68=6,G149=60),AND(G68=7,G158=70),AND(G68=8,#REF!=80),AND(G68=9,G166=90),AND(G68=10,#REF!=100))),VLOOKUP(J68-1,SortLookup!$A$13:$B$16,2,FALSE),"")</f>
        <v>#REF!</v>
      </c>
      <c r="I68" s="40">
        <f>IF(ISNA(VLOOKUP(E68,SortLookup!$A$1:$B$5,2,FALSE))," ",VLOOKUP(E68,SortLookup!$A$1:$B$5,2,FALSE))</f>
        <v>0</v>
      </c>
      <c r="J68" s="25">
        <f>IF(ISNA(VLOOKUP(F68,SortLookup!$A$7:$B$11,2,FALSE))," ",VLOOKUP(F68,SortLookup!$A$7:$B$11,2,FALSE))</f>
        <v>3</v>
      </c>
      <c r="K68" s="79">
        <f t="shared" si="78"/>
        <v>180.85</v>
      </c>
      <c r="L68" s="80">
        <f t="shared" si="79"/>
        <v>162.35</v>
      </c>
      <c r="M68" s="47">
        <f t="shared" si="80"/>
        <v>8</v>
      </c>
      <c r="N68" s="48">
        <f t="shared" si="81"/>
        <v>10.5</v>
      </c>
      <c r="O68" s="81">
        <f t="shared" si="82"/>
        <v>21</v>
      </c>
      <c r="P68" s="37">
        <v>2.74</v>
      </c>
      <c r="Q68" s="34">
        <v>2.51</v>
      </c>
      <c r="R68" s="34">
        <v>3.51</v>
      </c>
      <c r="S68" s="34">
        <v>27.3</v>
      </c>
      <c r="T68" s="34"/>
      <c r="U68" s="34"/>
      <c r="V68" s="34"/>
      <c r="W68" s="35">
        <v>17</v>
      </c>
      <c r="X68" s="35">
        <v>0</v>
      </c>
      <c r="Y68" s="35">
        <v>0</v>
      </c>
      <c r="Z68" s="35">
        <v>1</v>
      </c>
      <c r="AA68" s="36">
        <v>0</v>
      </c>
      <c r="AB68" s="33">
        <f t="shared" si="83"/>
        <v>36.06</v>
      </c>
      <c r="AC68" s="32">
        <f t="shared" si="84"/>
        <v>8.5</v>
      </c>
      <c r="AD68" s="26">
        <f t="shared" si="85"/>
        <v>5</v>
      </c>
      <c r="AE68" s="64">
        <f t="shared" si="86"/>
        <v>49.56</v>
      </c>
      <c r="AF68" s="37">
        <v>52.05</v>
      </c>
      <c r="AG68" s="34"/>
      <c r="AH68" s="34"/>
      <c r="AI68" s="34"/>
      <c r="AJ68" s="35">
        <v>0</v>
      </c>
      <c r="AK68" s="35">
        <v>0</v>
      </c>
      <c r="AL68" s="35">
        <v>0</v>
      </c>
      <c r="AM68" s="35">
        <v>0</v>
      </c>
      <c r="AN68" s="36">
        <v>0</v>
      </c>
      <c r="AO68" s="33">
        <f t="shared" si="87"/>
        <v>52.05</v>
      </c>
      <c r="AP68" s="32">
        <f t="shared" si="88"/>
        <v>0</v>
      </c>
      <c r="AQ68" s="26">
        <f t="shared" si="89"/>
        <v>0</v>
      </c>
      <c r="AR68" s="64">
        <f t="shared" si="90"/>
        <v>52.05</v>
      </c>
      <c r="AS68" s="37">
        <v>28.6</v>
      </c>
      <c r="AT68" s="34"/>
      <c r="AU68" s="34"/>
      <c r="AV68" s="35">
        <v>0</v>
      </c>
      <c r="AW68" s="35">
        <v>0</v>
      </c>
      <c r="AX68" s="35">
        <v>0</v>
      </c>
      <c r="AY68" s="35">
        <v>0</v>
      </c>
      <c r="AZ68" s="36">
        <v>0</v>
      </c>
      <c r="BA68" s="33">
        <f t="shared" si="91"/>
        <v>28.6</v>
      </c>
      <c r="BB68" s="32">
        <f t="shared" si="92"/>
        <v>0</v>
      </c>
      <c r="BC68" s="26">
        <f t="shared" si="93"/>
        <v>0</v>
      </c>
      <c r="BD68" s="64">
        <f t="shared" si="94"/>
        <v>28.6</v>
      </c>
      <c r="BE68" s="33"/>
      <c r="BF68" s="61"/>
      <c r="BG68" s="35"/>
      <c r="BH68" s="35"/>
      <c r="BI68" s="35"/>
      <c r="BJ68" s="35"/>
      <c r="BK68" s="36"/>
      <c r="BL68" s="57">
        <f t="shared" si="95"/>
        <v>0</v>
      </c>
      <c r="BM68" s="48">
        <f t="shared" si="96"/>
        <v>0</v>
      </c>
      <c r="BN68" s="47">
        <f t="shared" si="97"/>
        <v>0</v>
      </c>
      <c r="BO68" s="46">
        <f t="shared" si="98"/>
        <v>0</v>
      </c>
      <c r="BP68" s="37">
        <v>45.64</v>
      </c>
      <c r="BQ68" s="34"/>
      <c r="BR68" s="34"/>
      <c r="BS68" s="34"/>
      <c r="BT68" s="35">
        <v>4</v>
      </c>
      <c r="BU68" s="35">
        <v>1</v>
      </c>
      <c r="BV68" s="35">
        <v>0</v>
      </c>
      <c r="BW68" s="35">
        <v>0</v>
      </c>
      <c r="BX68" s="36">
        <v>0</v>
      </c>
      <c r="BY68" s="33">
        <f t="shared" si="99"/>
        <v>45.64</v>
      </c>
      <c r="BZ68" s="32">
        <f t="shared" si="100"/>
        <v>2</v>
      </c>
      <c r="CA68" s="38">
        <f t="shared" si="101"/>
        <v>3</v>
      </c>
      <c r="CB68" s="27">
        <f t="shared" si="102"/>
        <v>50.64</v>
      </c>
      <c r="CC68" s="1"/>
      <c r="CD68" s="1"/>
      <c r="CE68" s="2"/>
      <c r="CF68" s="2"/>
      <c r="CG68" s="2"/>
      <c r="CH68" s="2"/>
      <c r="CI68" s="2"/>
      <c r="CJ68" s="7"/>
      <c r="CK68" s="14"/>
      <c r="CL68" s="6"/>
      <c r="CM68" s="15"/>
      <c r="CN68" s="16"/>
      <c r="CO68" s="1"/>
      <c r="CP68" s="2"/>
      <c r="CQ68" s="2"/>
      <c r="CR68" s="2"/>
      <c r="CS68" s="2"/>
      <c r="CT68" s="2"/>
      <c r="CU68" s="7"/>
      <c r="CV68" s="14"/>
      <c r="CW68" s="6"/>
      <c r="CX68" s="15"/>
      <c r="CY68" s="16"/>
      <c r="CZ68" s="1"/>
      <c r="DA68" s="2"/>
      <c r="DB68" s="2"/>
      <c r="DC68" s="2"/>
      <c r="DD68" s="2"/>
      <c r="DE68" s="2"/>
      <c r="DF68" s="7"/>
      <c r="DG68" s="14"/>
      <c r="DH68" s="6"/>
      <c r="DI68" s="15"/>
      <c r="DJ68" s="16"/>
      <c r="DK68" s="1"/>
      <c r="DL68" s="2"/>
      <c r="DM68" s="2"/>
      <c r="DN68" s="2"/>
      <c r="DO68" s="2"/>
      <c r="DP68" s="2"/>
      <c r="DQ68" s="7"/>
      <c r="DR68" s="14"/>
      <c r="DS68" s="6"/>
      <c r="DT68" s="15"/>
      <c r="DU68" s="16"/>
      <c r="DV68" s="1"/>
      <c r="DW68" s="2"/>
      <c r="DX68" s="2"/>
      <c r="DY68" s="2"/>
      <c r="DZ68" s="2"/>
      <c r="EA68" s="2"/>
      <c r="EB68" s="7"/>
      <c r="EC68" s="14"/>
      <c r="ED68" s="6"/>
      <c r="EE68" s="15"/>
      <c r="EF68" s="16"/>
      <c r="EG68" s="1"/>
      <c r="EH68" s="2"/>
      <c r="EI68" s="2"/>
      <c r="EJ68" s="2"/>
      <c r="EK68" s="2"/>
      <c r="EL68" s="2"/>
      <c r="EM68" s="7"/>
      <c r="EN68" s="14"/>
      <c r="EO68" s="6"/>
      <c r="EP68" s="15"/>
      <c r="EQ68" s="16"/>
      <c r="ER68" s="1"/>
      <c r="ES68" s="2"/>
      <c r="ET68" s="2"/>
      <c r="EU68" s="2"/>
      <c r="EV68" s="2"/>
      <c r="EW68" s="2"/>
      <c r="EX68" s="7"/>
      <c r="EY68" s="14"/>
      <c r="EZ68" s="6"/>
      <c r="FA68" s="15"/>
      <c r="FB68" s="16"/>
      <c r="FC68" s="1"/>
      <c r="FD68" s="2"/>
      <c r="FE68" s="2"/>
      <c r="FF68" s="2"/>
      <c r="FG68" s="2"/>
      <c r="FH68" s="2"/>
      <c r="FI68" s="7"/>
      <c r="FJ68" s="14"/>
      <c r="FK68" s="6"/>
      <c r="FL68" s="15"/>
      <c r="FM68" s="16"/>
      <c r="FN68" s="1"/>
      <c r="FO68" s="2"/>
      <c r="FP68" s="2"/>
      <c r="FQ68" s="2"/>
      <c r="FR68" s="2"/>
      <c r="FS68" s="2"/>
      <c r="FT68" s="7"/>
      <c r="FU68" s="14"/>
      <c r="FV68" s="6"/>
      <c r="FW68" s="15"/>
      <c r="FX68" s="16"/>
      <c r="FY68" s="1"/>
      <c r="FZ68" s="2"/>
      <c r="GA68" s="2"/>
      <c r="GB68" s="2"/>
      <c r="GC68" s="2"/>
      <c r="GD68" s="2"/>
      <c r="GE68" s="7"/>
      <c r="GF68" s="14"/>
      <c r="GG68" s="6"/>
      <c r="GH68" s="15"/>
      <c r="GI68" s="16"/>
      <c r="GJ68" s="1"/>
      <c r="GK68" s="2"/>
      <c r="GL68" s="2"/>
      <c r="GM68" s="2"/>
      <c r="GN68" s="2"/>
      <c r="GO68" s="2"/>
      <c r="GP68" s="7"/>
      <c r="GQ68" s="14"/>
      <c r="GR68" s="6"/>
      <c r="GS68" s="15"/>
      <c r="GT68" s="16"/>
      <c r="GU68" s="1"/>
      <c r="GV68" s="2"/>
      <c r="GW68" s="2"/>
      <c r="GX68" s="2"/>
      <c r="GY68" s="2"/>
      <c r="GZ68" s="2"/>
      <c r="HA68" s="7"/>
      <c r="HB68" s="14"/>
      <c r="HC68" s="6"/>
      <c r="HD68" s="15"/>
      <c r="HE68" s="16"/>
      <c r="HF68" s="1"/>
      <c r="HG68" s="2"/>
      <c r="HH68" s="2"/>
      <c r="HI68" s="2"/>
      <c r="HJ68" s="2"/>
      <c r="HK68" s="2"/>
      <c r="HL68" s="7"/>
      <c r="HM68" s="14"/>
      <c r="HN68" s="6"/>
      <c r="HO68" s="15"/>
      <c r="HP68" s="16"/>
      <c r="HQ68" s="1"/>
      <c r="HR68" s="2"/>
      <c r="HS68" s="2"/>
      <c r="HT68" s="2"/>
      <c r="HU68" s="2"/>
      <c r="HV68" s="2"/>
      <c r="HW68" s="7"/>
      <c r="HX68" s="14"/>
      <c r="HY68" s="6"/>
      <c r="HZ68" s="15"/>
      <c r="IA68" s="16"/>
      <c r="IB68" s="1"/>
      <c r="IC68" s="2"/>
      <c r="ID68" s="2"/>
      <c r="IE68" s="2"/>
      <c r="IF68" s="2"/>
      <c r="IG68" s="2"/>
      <c r="IH68" s="7"/>
      <c r="II68" s="14"/>
      <c r="IJ68" s="6"/>
      <c r="IK68" s="52"/>
      <c r="IL68" s="53"/>
    </row>
    <row r="69" spans="1:246" ht="12.75">
      <c r="A69" s="31">
        <v>19</v>
      </c>
      <c r="B69" s="96" t="s">
        <v>188</v>
      </c>
      <c r="C69" s="29"/>
      <c r="D69" s="30"/>
      <c r="E69" s="97" t="s">
        <v>17</v>
      </c>
      <c r="F69" s="98" t="s">
        <v>97</v>
      </c>
      <c r="G69" s="28">
        <f t="shared" si="104"/>
      </c>
      <c r="H69" s="24" t="e">
        <f>IF(AND($H$2="Y",J69&gt;0,OR(AND(G69=1,#REF!=10),AND(G69=2,#REF!=20),AND(G69=3,#REF!=30),AND(G69=4,G141=40),AND(G69=5,G147=50),AND(G69=6,G154=60),AND(G69=7,G163=70),AND(G69=8,#REF!=80),AND(G69=9,G171=90),AND(G69=10,#REF!=100))),VLOOKUP(J69-1,SortLookup!$A$13:$B$16,2,FALSE),"")</f>
        <v>#REF!</v>
      </c>
      <c r="I69" s="40">
        <f>IF(ISNA(VLOOKUP(E69,SortLookup!$A$1:$B$5,2,FALSE))," ",VLOOKUP(E69,SortLookup!$A$1:$B$5,2,FALSE))</f>
        <v>0</v>
      </c>
      <c r="J69" s="25" t="str">
        <f>IF(ISNA(VLOOKUP(F69,SortLookup!$A$7:$B$11,2,FALSE))," ",VLOOKUP(F69,SortLookup!$A$7:$B$11,2,FALSE))</f>
        <v> </v>
      </c>
      <c r="K69" s="79">
        <f t="shared" si="78"/>
        <v>185.44</v>
      </c>
      <c r="L69" s="80">
        <f t="shared" si="79"/>
        <v>173.94</v>
      </c>
      <c r="M69" s="47">
        <f t="shared" si="80"/>
        <v>0</v>
      </c>
      <c r="N69" s="48">
        <f t="shared" si="81"/>
        <v>11.5</v>
      </c>
      <c r="O69" s="81">
        <f t="shared" si="82"/>
        <v>23</v>
      </c>
      <c r="P69" s="37">
        <v>3.71</v>
      </c>
      <c r="Q69" s="34">
        <v>3.18</v>
      </c>
      <c r="R69" s="34">
        <v>4.16</v>
      </c>
      <c r="S69" s="34">
        <v>24.77</v>
      </c>
      <c r="T69" s="34"/>
      <c r="U69" s="34"/>
      <c r="V69" s="34"/>
      <c r="W69" s="35">
        <v>13</v>
      </c>
      <c r="X69" s="35">
        <v>0</v>
      </c>
      <c r="Y69" s="35">
        <v>0</v>
      </c>
      <c r="Z69" s="35">
        <v>0</v>
      </c>
      <c r="AA69" s="36">
        <v>0</v>
      </c>
      <c r="AB69" s="33">
        <f t="shared" si="83"/>
        <v>35.82</v>
      </c>
      <c r="AC69" s="32">
        <f t="shared" si="84"/>
        <v>6.5</v>
      </c>
      <c r="AD69" s="26">
        <f t="shared" si="85"/>
        <v>0</v>
      </c>
      <c r="AE69" s="64">
        <f t="shared" si="86"/>
        <v>42.32</v>
      </c>
      <c r="AF69" s="37">
        <v>65.09</v>
      </c>
      <c r="AG69" s="34"/>
      <c r="AH69" s="34"/>
      <c r="AI69" s="34"/>
      <c r="AJ69" s="35">
        <v>1</v>
      </c>
      <c r="AK69" s="35">
        <v>0</v>
      </c>
      <c r="AL69" s="35">
        <v>0</v>
      </c>
      <c r="AM69" s="35">
        <v>0</v>
      </c>
      <c r="AN69" s="36">
        <v>0</v>
      </c>
      <c r="AO69" s="33">
        <f t="shared" si="87"/>
        <v>65.09</v>
      </c>
      <c r="AP69" s="32">
        <f t="shared" si="88"/>
        <v>0.5</v>
      </c>
      <c r="AQ69" s="26">
        <f t="shared" si="89"/>
        <v>0</v>
      </c>
      <c r="AR69" s="64">
        <f t="shared" si="90"/>
        <v>65.59</v>
      </c>
      <c r="AS69" s="37">
        <v>32.54</v>
      </c>
      <c r="AT69" s="34"/>
      <c r="AU69" s="34"/>
      <c r="AV69" s="35">
        <v>0</v>
      </c>
      <c r="AW69" s="35">
        <v>0</v>
      </c>
      <c r="AX69" s="35">
        <v>0</v>
      </c>
      <c r="AY69" s="35">
        <v>0</v>
      </c>
      <c r="AZ69" s="36">
        <v>0</v>
      </c>
      <c r="BA69" s="33">
        <f t="shared" si="91"/>
        <v>32.54</v>
      </c>
      <c r="BB69" s="32">
        <f t="shared" si="92"/>
        <v>0</v>
      </c>
      <c r="BC69" s="26">
        <f t="shared" si="93"/>
        <v>0</v>
      </c>
      <c r="BD69" s="64">
        <f t="shared" si="94"/>
        <v>32.54</v>
      </c>
      <c r="BE69" s="33"/>
      <c r="BF69" s="61"/>
      <c r="BG69" s="35"/>
      <c r="BH69" s="35"/>
      <c r="BI69" s="35"/>
      <c r="BJ69" s="35"/>
      <c r="BK69" s="36"/>
      <c r="BL69" s="57">
        <f t="shared" si="95"/>
        <v>0</v>
      </c>
      <c r="BM69" s="48">
        <f t="shared" si="96"/>
        <v>0</v>
      </c>
      <c r="BN69" s="47">
        <f t="shared" si="97"/>
        <v>0</v>
      </c>
      <c r="BO69" s="46">
        <f t="shared" si="98"/>
        <v>0</v>
      </c>
      <c r="BP69" s="37">
        <v>40.49</v>
      </c>
      <c r="BQ69" s="34"/>
      <c r="BR69" s="34"/>
      <c r="BS69" s="34"/>
      <c r="BT69" s="35">
        <v>9</v>
      </c>
      <c r="BU69" s="35">
        <v>0</v>
      </c>
      <c r="BV69" s="35">
        <v>0</v>
      </c>
      <c r="BW69" s="35">
        <v>0</v>
      </c>
      <c r="BX69" s="36">
        <v>0</v>
      </c>
      <c r="BY69" s="33">
        <f t="shared" si="99"/>
        <v>40.49</v>
      </c>
      <c r="BZ69" s="32">
        <f t="shared" si="100"/>
        <v>4.5</v>
      </c>
      <c r="CA69" s="38">
        <f t="shared" si="101"/>
        <v>0</v>
      </c>
      <c r="CB69" s="27">
        <f t="shared" si="102"/>
        <v>44.99</v>
      </c>
      <c r="CC69" s="1"/>
      <c r="CD69" s="1"/>
      <c r="CE69" s="2"/>
      <c r="CF69" s="2"/>
      <c r="CG69" s="2"/>
      <c r="CH69" s="2"/>
      <c r="CI69" s="2"/>
      <c r="CJ69" s="7"/>
      <c r="CK69" s="14"/>
      <c r="CL69" s="6"/>
      <c r="CM69" s="15"/>
      <c r="CN69" s="16"/>
      <c r="CO69" s="1"/>
      <c r="CP69" s="2"/>
      <c r="CQ69" s="2"/>
      <c r="CR69" s="2"/>
      <c r="CS69" s="2"/>
      <c r="CT69" s="2"/>
      <c r="CU69" s="7"/>
      <c r="CV69" s="14"/>
      <c r="CW69" s="6"/>
      <c r="CX69" s="15"/>
      <c r="CY69" s="16"/>
      <c r="CZ69" s="1"/>
      <c r="DA69" s="2"/>
      <c r="DB69" s="2"/>
      <c r="DC69" s="2"/>
      <c r="DD69" s="2"/>
      <c r="DE69" s="2"/>
      <c r="DF69" s="7"/>
      <c r="DG69" s="14"/>
      <c r="DH69" s="6"/>
      <c r="DI69" s="15"/>
      <c r="DJ69" s="16"/>
      <c r="DK69" s="1"/>
      <c r="DL69" s="2"/>
      <c r="DM69" s="2"/>
      <c r="DN69" s="2"/>
      <c r="DO69" s="2"/>
      <c r="DP69" s="2"/>
      <c r="DQ69" s="7"/>
      <c r="DR69" s="14"/>
      <c r="DS69" s="6"/>
      <c r="DT69" s="15"/>
      <c r="DU69" s="16"/>
      <c r="DV69" s="1"/>
      <c r="DW69" s="2"/>
      <c r="DX69" s="2"/>
      <c r="DY69" s="2"/>
      <c r="DZ69" s="2"/>
      <c r="EA69" s="2"/>
      <c r="EB69" s="7"/>
      <c r="EC69" s="14"/>
      <c r="ED69" s="6"/>
      <c r="EE69" s="15"/>
      <c r="EF69" s="16"/>
      <c r="EG69" s="1"/>
      <c r="EH69" s="2"/>
      <c r="EI69" s="2"/>
      <c r="EJ69" s="2"/>
      <c r="EK69" s="2"/>
      <c r="EL69" s="2"/>
      <c r="EM69" s="7"/>
      <c r="EN69" s="14"/>
      <c r="EO69" s="6"/>
      <c r="EP69" s="15"/>
      <c r="EQ69" s="16"/>
      <c r="ER69" s="1"/>
      <c r="ES69" s="2"/>
      <c r="ET69" s="2"/>
      <c r="EU69" s="2"/>
      <c r="EV69" s="2"/>
      <c r="EW69" s="2"/>
      <c r="EX69" s="7"/>
      <c r="EY69" s="14"/>
      <c r="EZ69" s="6"/>
      <c r="FA69" s="15"/>
      <c r="FB69" s="16"/>
      <c r="FC69" s="1"/>
      <c r="FD69" s="2"/>
      <c r="FE69" s="2"/>
      <c r="FF69" s="2"/>
      <c r="FG69" s="2"/>
      <c r="FH69" s="2"/>
      <c r="FI69" s="7"/>
      <c r="FJ69" s="14"/>
      <c r="FK69" s="6"/>
      <c r="FL69" s="15"/>
      <c r="FM69" s="16"/>
      <c r="FN69" s="1"/>
      <c r="FO69" s="2"/>
      <c r="FP69" s="2"/>
      <c r="FQ69" s="2"/>
      <c r="FR69" s="2"/>
      <c r="FS69" s="2"/>
      <c r="FT69" s="7"/>
      <c r="FU69" s="14"/>
      <c r="FV69" s="6"/>
      <c r="FW69" s="15"/>
      <c r="FX69" s="16"/>
      <c r="FY69" s="1"/>
      <c r="FZ69" s="2"/>
      <c r="GA69" s="2"/>
      <c r="GB69" s="2"/>
      <c r="GC69" s="2"/>
      <c r="GD69" s="2"/>
      <c r="GE69" s="7"/>
      <c r="GF69" s="14"/>
      <c r="GG69" s="6"/>
      <c r="GH69" s="15"/>
      <c r="GI69" s="16"/>
      <c r="GJ69" s="1"/>
      <c r="GK69" s="2"/>
      <c r="GL69" s="2"/>
      <c r="GM69" s="2"/>
      <c r="GN69" s="2"/>
      <c r="GO69" s="2"/>
      <c r="GP69" s="7"/>
      <c r="GQ69" s="14"/>
      <c r="GR69" s="6"/>
      <c r="GS69" s="15"/>
      <c r="GT69" s="16"/>
      <c r="GU69" s="1"/>
      <c r="GV69" s="2"/>
      <c r="GW69" s="2"/>
      <c r="GX69" s="2"/>
      <c r="GY69" s="2"/>
      <c r="GZ69" s="2"/>
      <c r="HA69" s="7"/>
      <c r="HB69" s="14"/>
      <c r="HC69" s="6"/>
      <c r="HD69" s="15"/>
      <c r="HE69" s="16"/>
      <c r="HF69" s="1"/>
      <c r="HG69" s="2"/>
      <c r="HH69" s="2"/>
      <c r="HI69" s="2"/>
      <c r="HJ69" s="2"/>
      <c r="HK69" s="2"/>
      <c r="HL69" s="7"/>
      <c r="HM69" s="14"/>
      <c r="HN69" s="6"/>
      <c r="HO69" s="15"/>
      <c r="HP69" s="16"/>
      <c r="HQ69" s="1"/>
      <c r="HR69" s="2"/>
      <c r="HS69" s="2"/>
      <c r="HT69" s="2"/>
      <c r="HU69" s="2"/>
      <c r="HV69" s="2"/>
      <c r="HW69" s="7"/>
      <c r="HX69" s="14"/>
      <c r="HY69" s="6"/>
      <c r="HZ69" s="15"/>
      <c r="IA69" s="16"/>
      <c r="IB69" s="1"/>
      <c r="IC69" s="2"/>
      <c r="ID69" s="2"/>
      <c r="IE69" s="2"/>
      <c r="IF69" s="2"/>
      <c r="IG69" s="2"/>
      <c r="IH69" s="7"/>
      <c r="II69" s="14"/>
      <c r="IJ69" s="6"/>
      <c r="IK69" s="52"/>
      <c r="IL69" s="53"/>
    </row>
    <row r="70" spans="1:246" ht="12.75">
      <c r="A70" s="31">
        <v>20</v>
      </c>
      <c r="B70" s="29" t="s">
        <v>123</v>
      </c>
      <c r="C70" s="29"/>
      <c r="D70" s="30"/>
      <c r="E70" s="30" t="s">
        <v>17</v>
      </c>
      <c r="F70" s="63" t="s">
        <v>25</v>
      </c>
      <c r="G70" s="28">
        <f t="shared" si="104"/>
      </c>
      <c r="H70" s="24" t="e">
        <f>IF(AND($H$2="Y",J70&gt;0,OR(AND(G70=1,#REF!=10),AND(G70=2,#REF!=20),AND(G70=3,#REF!=30),AND(G70=4,G136=40),AND(G70=5,G142=50),AND(G70=6,G149=60),AND(G70=7,G158=70),AND(G70=8,#REF!=80),AND(G70=9,G166=90),AND(G70=10,#REF!=100))),VLOOKUP(J70-1,SortLookup!$A$13:$B$16,2,FALSE),"")</f>
        <v>#REF!</v>
      </c>
      <c r="I70" s="40">
        <f>IF(ISNA(VLOOKUP(E70,SortLookup!$A$1:$B$5,2,FALSE))," ",VLOOKUP(E70,SortLookup!$A$1:$B$5,2,FALSE))</f>
        <v>0</v>
      </c>
      <c r="J70" s="25">
        <f>IF(ISNA(VLOOKUP(F70,SortLookup!$A$7:$B$11,2,FALSE))," ",VLOOKUP(F70,SortLookup!$A$7:$B$11,2,FALSE))</f>
        <v>4</v>
      </c>
      <c r="K70" s="79">
        <f t="shared" si="78"/>
        <v>189.23</v>
      </c>
      <c r="L70" s="80">
        <f t="shared" si="79"/>
        <v>173.23</v>
      </c>
      <c r="M70" s="47">
        <f t="shared" si="80"/>
        <v>5</v>
      </c>
      <c r="N70" s="48">
        <f t="shared" si="81"/>
        <v>11</v>
      </c>
      <c r="O70" s="81">
        <f t="shared" si="82"/>
        <v>22</v>
      </c>
      <c r="P70" s="37">
        <v>6.04</v>
      </c>
      <c r="Q70" s="34">
        <v>3.99</v>
      </c>
      <c r="R70" s="34">
        <v>4.05</v>
      </c>
      <c r="S70" s="34">
        <v>26.31</v>
      </c>
      <c r="T70" s="34"/>
      <c r="U70" s="34"/>
      <c r="V70" s="34"/>
      <c r="W70" s="35">
        <v>13</v>
      </c>
      <c r="X70" s="35">
        <v>0</v>
      </c>
      <c r="Y70" s="35">
        <v>0</v>
      </c>
      <c r="Z70" s="35">
        <v>1</v>
      </c>
      <c r="AA70" s="36">
        <v>0</v>
      </c>
      <c r="AB70" s="33">
        <f t="shared" si="83"/>
        <v>40.39</v>
      </c>
      <c r="AC70" s="32">
        <f t="shared" si="84"/>
        <v>6.5</v>
      </c>
      <c r="AD70" s="26">
        <f t="shared" si="85"/>
        <v>5</v>
      </c>
      <c r="AE70" s="64">
        <f t="shared" si="86"/>
        <v>51.89</v>
      </c>
      <c r="AF70" s="37">
        <v>73.19</v>
      </c>
      <c r="AG70" s="34"/>
      <c r="AH70" s="34"/>
      <c r="AI70" s="34"/>
      <c r="AJ70" s="35">
        <v>0</v>
      </c>
      <c r="AK70" s="35">
        <v>0</v>
      </c>
      <c r="AL70" s="35">
        <v>0</v>
      </c>
      <c r="AM70" s="35">
        <v>0</v>
      </c>
      <c r="AN70" s="36">
        <v>0</v>
      </c>
      <c r="AO70" s="33">
        <f t="shared" si="87"/>
        <v>73.19</v>
      </c>
      <c r="AP70" s="32">
        <f t="shared" si="88"/>
        <v>0</v>
      </c>
      <c r="AQ70" s="26">
        <f t="shared" si="89"/>
        <v>0</v>
      </c>
      <c r="AR70" s="64">
        <f t="shared" si="90"/>
        <v>73.19</v>
      </c>
      <c r="AS70" s="37">
        <v>26.29</v>
      </c>
      <c r="AT70" s="34"/>
      <c r="AU70" s="34"/>
      <c r="AV70" s="35">
        <v>5</v>
      </c>
      <c r="AW70" s="35">
        <v>0</v>
      </c>
      <c r="AX70" s="35">
        <v>0</v>
      </c>
      <c r="AY70" s="35">
        <v>0</v>
      </c>
      <c r="AZ70" s="36">
        <v>0</v>
      </c>
      <c r="BA70" s="33">
        <f t="shared" si="91"/>
        <v>26.29</v>
      </c>
      <c r="BB70" s="32">
        <f t="shared" si="92"/>
        <v>2.5</v>
      </c>
      <c r="BC70" s="26">
        <f t="shared" si="93"/>
        <v>0</v>
      </c>
      <c r="BD70" s="64">
        <f t="shared" si="94"/>
        <v>28.79</v>
      </c>
      <c r="BE70" s="33"/>
      <c r="BF70" s="61"/>
      <c r="BG70" s="35"/>
      <c r="BH70" s="35"/>
      <c r="BI70" s="35"/>
      <c r="BJ70" s="35"/>
      <c r="BK70" s="36"/>
      <c r="BL70" s="57">
        <f t="shared" si="95"/>
        <v>0</v>
      </c>
      <c r="BM70" s="48">
        <f t="shared" si="96"/>
        <v>0</v>
      </c>
      <c r="BN70" s="47">
        <f t="shared" si="97"/>
        <v>0</v>
      </c>
      <c r="BO70" s="46">
        <f t="shared" si="98"/>
        <v>0</v>
      </c>
      <c r="BP70" s="37">
        <v>33.36</v>
      </c>
      <c r="BQ70" s="34"/>
      <c r="BR70" s="34"/>
      <c r="BS70" s="34"/>
      <c r="BT70" s="35">
        <v>4</v>
      </c>
      <c r="BU70" s="35">
        <v>0</v>
      </c>
      <c r="BV70" s="35">
        <v>0</v>
      </c>
      <c r="BW70" s="35">
        <v>0</v>
      </c>
      <c r="BX70" s="36">
        <v>0</v>
      </c>
      <c r="BY70" s="33">
        <f t="shared" si="99"/>
        <v>33.36</v>
      </c>
      <c r="BZ70" s="32">
        <f t="shared" si="100"/>
        <v>2</v>
      </c>
      <c r="CA70" s="38">
        <f t="shared" si="101"/>
        <v>0</v>
      </c>
      <c r="CB70" s="27">
        <f t="shared" si="102"/>
        <v>35.36</v>
      </c>
      <c r="CC70" s="1"/>
      <c r="CD70" s="1"/>
      <c r="CE70" s="2"/>
      <c r="CF70" s="2"/>
      <c r="CG70" s="2"/>
      <c r="CH70" s="2"/>
      <c r="CI70" s="2"/>
      <c r="CJ70" s="7"/>
      <c r="CK70" s="14"/>
      <c r="CL70" s="6"/>
      <c r="CM70" s="15"/>
      <c r="CN70" s="16"/>
      <c r="CO70" s="1"/>
      <c r="CP70" s="2"/>
      <c r="CQ70" s="2"/>
      <c r="CR70" s="2"/>
      <c r="CS70" s="2"/>
      <c r="CT70" s="2"/>
      <c r="CU70" s="7"/>
      <c r="CV70" s="14"/>
      <c r="CW70" s="6"/>
      <c r="CX70" s="15"/>
      <c r="CY70" s="16"/>
      <c r="CZ70" s="1"/>
      <c r="DA70" s="2"/>
      <c r="DB70" s="2"/>
      <c r="DC70" s="2"/>
      <c r="DD70" s="2"/>
      <c r="DE70" s="2"/>
      <c r="DF70" s="7"/>
      <c r="DG70" s="14"/>
      <c r="DH70" s="6"/>
      <c r="DI70" s="15"/>
      <c r="DJ70" s="16"/>
      <c r="DK70" s="1"/>
      <c r="DL70" s="2"/>
      <c r="DM70" s="2"/>
      <c r="DN70" s="2"/>
      <c r="DO70" s="2"/>
      <c r="DP70" s="2"/>
      <c r="DQ70" s="7"/>
      <c r="DR70" s="14"/>
      <c r="DS70" s="6"/>
      <c r="DT70" s="15"/>
      <c r="DU70" s="16"/>
      <c r="DV70" s="1"/>
      <c r="DW70" s="2"/>
      <c r="DX70" s="2"/>
      <c r="DY70" s="2"/>
      <c r="DZ70" s="2"/>
      <c r="EA70" s="2"/>
      <c r="EB70" s="7"/>
      <c r="EC70" s="14"/>
      <c r="ED70" s="6"/>
      <c r="EE70" s="15"/>
      <c r="EF70" s="16"/>
      <c r="EG70" s="1"/>
      <c r="EH70" s="2"/>
      <c r="EI70" s="2"/>
      <c r="EJ70" s="2"/>
      <c r="EK70" s="2"/>
      <c r="EL70" s="2"/>
      <c r="EM70" s="7"/>
      <c r="EN70" s="14"/>
      <c r="EO70" s="6"/>
      <c r="EP70" s="15"/>
      <c r="EQ70" s="16"/>
      <c r="ER70" s="1"/>
      <c r="ES70" s="2"/>
      <c r="ET70" s="2"/>
      <c r="EU70" s="2"/>
      <c r="EV70" s="2"/>
      <c r="EW70" s="2"/>
      <c r="EX70" s="7"/>
      <c r="EY70" s="14"/>
      <c r="EZ70" s="6"/>
      <c r="FA70" s="15"/>
      <c r="FB70" s="16"/>
      <c r="FC70" s="1"/>
      <c r="FD70" s="2"/>
      <c r="FE70" s="2"/>
      <c r="FF70" s="2"/>
      <c r="FG70" s="2"/>
      <c r="FH70" s="2"/>
      <c r="FI70" s="7"/>
      <c r="FJ70" s="14"/>
      <c r="FK70" s="6"/>
      <c r="FL70" s="15"/>
      <c r="FM70" s="16"/>
      <c r="FN70" s="1"/>
      <c r="FO70" s="2"/>
      <c r="FP70" s="2"/>
      <c r="FQ70" s="2"/>
      <c r="FR70" s="2"/>
      <c r="FS70" s="2"/>
      <c r="FT70" s="7"/>
      <c r="FU70" s="14"/>
      <c r="FV70" s="6"/>
      <c r="FW70" s="15"/>
      <c r="FX70" s="16"/>
      <c r="FY70" s="1"/>
      <c r="FZ70" s="2"/>
      <c r="GA70" s="2"/>
      <c r="GB70" s="2"/>
      <c r="GC70" s="2"/>
      <c r="GD70" s="2"/>
      <c r="GE70" s="7"/>
      <c r="GF70" s="14"/>
      <c r="GG70" s="6"/>
      <c r="GH70" s="15"/>
      <c r="GI70" s="16"/>
      <c r="GJ70" s="1"/>
      <c r="GK70" s="2"/>
      <c r="GL70" s="2"/>
      <c r="GM70" s="2"/>
      <c r="GN70" s="2"/>
      <c r="GO70" s="2"/>
      <c r="GP70" s="7"/>
      <c r="GQ70" s="14"/>
      <c r="GR70" s="6"/>
      <c r="GS70" s="15"/>
      <c r="GT70" s="16"/>
      <c r="GU70" s="1"/>
      <c r="GV70" s="2"/>
      <c r="GW70" s="2"/>
      <c r="GX70" s="2"/>
      <c r="GY70" s="2"/>
      <c r="GZ70" s="2"/>
      <c r="HA70" s="7"/>
      <c r="HB70" s="14"/>
      <c r="HC70" s="6"/>
      <c r="HD70" s="15"/>
      <c r="HE70" s="16"/>
      <c r="HF70" s="1"/>
      <c r="HG70" s="2"/>
      <c r="HH70" s="2"/>
      <c r="HI70" s="2"/>
      <c r="HJ70" s="2"/>
      <c r="HK70" s="2"/>
      <c r="HL70" s="7"/>
      <c r="HM70" s="14"/>
      <c r="HN70" s="6"/>
      <c r="HO70" s="15"/>
      <c r="HP70" s="16"/>
      <c r="HQ70" s="1"/>
      <c r="HR70" s="2"/>
      <c r="HS70" s="2"/>
      <c r="HT70" s="2"/>
      <c r="HU70" s="2"/>
      <c r="HV70" s="2"/>
      <c r="HW70" s="7"/>
      <c r="HX70" s="14"/>
      <c r="HY70" s="6"/>
      <c r="HZ70" s="15"/>
      <c r="IA70" s="16"/>
      <c r="IB70" s="1"/>
      <c r="IC70" s="2"/>
      <c r="ID70" s="2"/>
      <c r="IE70" s="2"/>
      <c r="IF70" s="2"/>
      <c r="IG70" s="2"/>
      <c r="IH70" s="7"/>
      <c r="II70" s="14"/>
      <c r="IJ70" s="6"/>
      <c r="IK70" s="52"/>
      <c r="IL70" s="53"/>
    </row>
    <row r="71" spans="1:246" ht="12.75">
      <c r="A71" s="31">
        <v>21</v>
      </c>
      <c r="B71" s="96" t="s">
        <v>142</v>
      </c>
      <c r="C71" s="29"/>
      <c r="D71" s="30"/>
      <c r="E71" s="97" t="s">
        <v>17</v>
      </c>
      <c r="F71" s="98" t="s">
        <v>25</v>
      </c>
      <c r="G71" s="28">
        <f>IF(AND(OR($G$2="Y",$H$2="Y"),I71&lt;5,J71&lt;5),IF(AND(I71=#REF!,J71=#REF!),#REF!+1,1),"")</f>
      </c>
      <c r="H71" s="24" t="e">
        <f>IF(AND($H$2="Y",J71&gt;0,OR(AND(G71=1,#REF!=10),AND(G71=2,#REF!=20),AND(G71=3,#REF!=30),AND(G71=4,G139=40),AND(G71=5,G145=50),AND(G71=6,G152=60),AND(G71=7,G161=70),AND(G71=8,#REF!=80),AND(G71=9,G169=90),AND(G71=10,#REF!=100))),VLOOKUP(J71-1,SortLookup!$A$13:$B$16,2,FALSE),"")</f>
        <v>#REF!</v>
      </c>
      <c r="I71" s="40">
        <f>IF(ISNA(VLOOKUP(E71,SortLookup!$A$1:$B$5,2,FALSE))," ",VLOOKUP(E71,SortLookup!$A$1:$B$5,2,FALSE))</f>
        <v>0</v>
      </c>
      <c r="J71" s="25">
        <f>IF(ISNA(VLOOKUP(F71,SortLookup!$A$7:$B$11,2,FALSE))," ",VLOOKUP(F71,SortLookup!$A$7:$B$11,2,FALSE))</f>
        <v>4</v>
      </c>
      <c r="K71" s="79">
        <f t="shared" si="78"/>
        <v>190.36</v>
      </c>
      <c r="L71" s="80">
        <f t="shared" si="79"/>
        <v>172.86</v>
      </c>
      <c r="M71" s="47">
        <f t="shared" si="80"/>
        <v>8</v>
      </c>
      <c r="N71" s="48">
        <f t="shared" si="81"/>
        <v>9.5</v>
      </c>
      <c r="O71" s="81">
        <f t="shared" si="82"/>
        <v>19</v>
      </c>
      <c r="P71" s="37">
        <v>4.27</v>
      </c>
      <c r="Q71" s="34">
        <v>5.59</v>
      </c>
      <c r="R71" s="34">
        <v>5.16</v>
      </c>
      <c r="S71" s="34">
        <v>36.89</v>
      </c>
      <c r="T71" s="34"/>
      <c r="U71" s="34"/>
      <c r="V71" s="34"/>
      <c r="W71" s="35">
        <v>13</v>
      </c>
      <c r="X71" s="35">
        <v>0</v>
      </c>
      <c r="Y71" s="35">
        <v>0</v>
      </c>
      <c r="Z71" s="35">
        <v>0</v>
      </c>
      <c r="AA71" s="36">
        <v>0</v>
      </c>
      <c r="AB71" s="33">
        <f t="shared" si="83"/>
        <v>51.91</v>
      </c>
      <c r="AC71" s="32">
        <f t="shared" si="84"/>
        <v>6.5</v>
      </c>
      <c r="AD71" s="26">
        <f t="shared" si="85"/>
        <v>0</v>
      </c>
      <c r="AE71" s="64">
        <f t="shared" si="86"/>
        <v>58.41</v>
      </c>
      <c r="AF71" s="37">
        <v>31.63</v>
      </c>
      <c r="AG71" s="34"/>
      <c r="AH71" s="34"/>
      <c r="AI71" s="34"/>
      <c r="AJ71" s="35">
        <v>0</v>
      </c>
      <c r="AK71" s="35">
        <v>0</v>
      </c>
      <c r="AL71" s="35">
        <v>0</v>
      </c>
      <c r="AM71" s="35">
        <v>1</v>
      </c>
      <c r="AN71" s="36">
        <v>0</v>
      </c>
      <c r="AO71" s="33">
        <f t="shared" si="87"/>
        <v>31.63</v>
      </c>
      <c r="AP71" s="32">
        <f t="shared" si="88"/>
        <v>0</v>
      </c>
      <c r="AQ71" s="26">
        <f t="shared" si="89"/>
        <v>5</v>
      </c>
      <c r="AR71" s="64">
        <f t="shared" si="90"/>
        <v>36.63</v>
      </c>
      <c r="AS71" s="37">
        <v>40.67</v>
      </c>
      <c r="AT71" s="34"/>
      <c r="AU71" s="34"/>
      <c r="AV71" s="35">
        <v>0</v>
      </c>
      <c r="AW71" s="35">
        <v>0</v>
      </c>
      <c r="AX71" s="35">
        <v>0</v>
      </c>
      <c r="AY71" s="35">
        <v>0</v>
      </c>
      <c r="AZ71" s="36">
        <v>0</v>
      </c>
      <c r="BA71" s="33">
        <f t="shared" si="91"/>
        <v>40.67</v>
      </c>
      <c r="BB71" s="32">
        <f t="shared" si="92"/>
        <v>0</v>
      </c>
      <c r="BC71" s="26">
        <f t="shared" si="93"/>
        <v>0</v>
      </c>
      <c r="BD71" s="64">
        <f t="shared" si="94"/>
        <v>40.67</v>
      </c>
      <c r="BE71" s="33"/>
      <c r="BF71" s="61"/>
      <c r="BG71" s="35"/>
      <c r="BH71" s="35"/>
      <c r="BI71" s="35"/>
      <c r="BJ71" s="35"/>
      <c r="BK71" s="36"/>
      <c r="BL71" s="57">
        <f t="shared" si="95"/>
        <v>0</v>
      </c>
      <c r="BM71" s="48">
        <f t="shared" si="96"/>
        <v>0</v>
      </c>
      <c r="BN71" s="47">
        <f t="shared" si="97"/>
        <v>0</v>
      </c>
      <c r="BO71" s="46">
        <f t="shared" si="98"/>
        <v>0</v>
      </c>
      <c r="BP71" s="37">
        <v>48.65</v>
      </c>
      <c r="BQ71" s="34"/>
      <c r="BR71" s="34"/>
      <c r="BS71" s="34"/>
      <c r="BT71" s="35">
        <v>6</v>
      </c>
      <c r="BU71" s="35">
        <v>1</v>
      </c>
      <c r="BV71" s="35">
        <v>0</v>
      </c>
      <c r="BW71" s="35">
        <v>0</v>
      </c>
      <c r="BX71" s="36">
        <v>0</v>
      </c>
      <c r="BY71" s="33">
        <f t="shared" si="99"/>
        <v>48.65</v>
      </c>
      <c r="BZ71" s="32">
        <f t="shared" si="100"/>
        <v>3</v>
      </c>
      <c r="CA71" s="38">
        <f t="shared" si="101"/>
        <v>3</v>
      </c>
      <c r="CB71" s="27">
        <f t="shared" si="102"/>
        <v>54.65</v>
      </c>
      <c r="CC71" s="1"/>
      <c r="CD71" s="1"/>
      <c r="CE71" s="2"/>
      <c r="CF71" s="2"/>
      <c r="CG71" s="2"/>
      <c r="CH71" s="2"/>
      <c r="CI71" s="2"/>
      <c r="CJ71" s="7"/>
      <c r="CK71" s="14"/>
      <c r="CL71" s="6"/>
      <c r="CM71" s="15"/>
      <c r="CN71" s="16"/>
      <c r="CO71" s="1"/>
      <c r="CP71" s="2"/>
      <c r="CQ71" s="2"/>
      <c r="CR71" s="2"/>
      <c r="CS71" s="2"/>
      <c r="CT71" s="2"/>
      <c r="CU71" s="7"/>
      <c r="CV71" s="14"/>
      <c r="CW71" s="6"/>
      <c r="CX71" s="15"/>
      <c r="CY71" s="16"/>
      <c r="CZ71" s="1"/>
      <c r="DA71" s="2"/>
      <c r="DB71" s="2"/>
      <c r="DC71" s="2"/>
      <c r="DD71" s="2"/>
      <c r="DE71" s="2"/>
      <c r="DF71" s="7"/>
      <c r="DG71" s="14"/>
      <c r="DH71" s="6"/>
      <c r="DI71" s="15"/>
      <c r="DJ71" s="16"/>
      <c r="DK71" s="1"/>
      <c r="DL71" s="2"/>
      <c r="DM71" s="2"/>
      <c r="DN71" s="2"/>
      <c r="DO71" s="2"/>
      <c r="DP71" s="2"/>
      <c r="DQ71" s="7"/>
      <c r="DR71" s="14"/>
      <c r="DS71" s="6"/>
      <c r="DT71" s="15"/>
      <c r="DU71" s="16"/>
      <c r="DV71" s="1"/>
      <c r="DW71" s="2"/>
      <c r="DX71" s="2"/>
      <c r="DY71" s="2"/>
      <c r="DZ71" s="2"/>
      <c r="EA71" s="2"/>
      <c r="EB71" s="7"/>
      <c r="EC71" s="14"/>
      <c r="ED71" s="6"/>
      <c r="EE71" s="15"/>
      <c r="EF71" s="16"/>
      <c r="EG71" s="1"/>
      <c r="EH71" s="2"/>
      <c r="EI71" s="2"/>
      <c r="EJ71" s="2"/>
      <c r="EK71" s="2"/>
      <c r="EL71" s="2"/>
      <c r="EM71" s="7"/>
      <c r="EN71" s="14"/>
      <c r="EO71" s="6"/>
      <c r="EP71" s="15"/>
      <c r="EQ71" s="16"/>
      <c r="ER71" s="1"/>
      <c r="ES71" s="2"/>
      <c r="ET71" s="2"/>
      <c r="EU71" s="2"/>
      <c r="EV71" s="2"/>
      <c r="EW71" s="2"/>
      <c r="EX71" s="7"/>
      <c r="EY71" s="14"/>
      <c r="EZ71" s="6"/>
      <c r="FA71" s="15"/>
      <c r="FB71" s="16"/>
      <c r="FC71" s="1"/>
      <c r="FD71" s="2"/>
      <c r="FE71" s="2"/>
      <c r="FF71" s="2"/>
      <c r="FG71" s="2"/>
      <c r="FH71" s="2"/>
      <c r="FI71" s="7"/>
      <c r="FJ71" s="14"/>
      <c r="FK71" s="6"/>
      <c r="FL71" s="15"/>
      <c r="FM71" s="16"/>
      <c r="FN71" s="1"/>
      <c r="FO71" s="2"/>
      <c r="FP71" s="2"/>
      <c r="FQ71" s="2"/>
      <c r="FR71" s="2"/>
      <c r="FS71" s="2"/>
      <c r="FT71" s="7"/>
      <c r="FU71" s="14"/>
      <c r="FV71" s="6"/>
      <c r="FW71" s="15"/>
      <c r="FX71" s="16"/>
      <c r="FY71" s="1"/>
      <c r="FZ71" s="2"/>
      <c r="GA71" s="2"/>
      <c r="GB71" s="2"/>
      <c r="GC71" s="2"/>
      <c r="GD71" s="2"/>
      <c r="GE71" s="7"/>
      <c r="GF71" s="14"/>
      <c r="GG71" s="6"/>
      <c r="GH71" s="15"/>
      <c r="GI71" s="16"/>
      <c r="GJ71" s="1"/>
      <c r="GK71" s="2"/>
      <c r="GL71" s="2"/>
      <c r="GM71" s="2"/>
      <c r="GN71" s="2"/>
      <c r="GO71" s="2"/>
      <c r="GP71" s="7"/>
      <c r="GQ71" s="14"/>
      <c r="GR71" s="6"/>
      <c r="GS71" s="15"/>
      <c r="GT71" s="16"/>
      <c r="GU71" s="1"/>
      <c r="GV71" s="2"/>
      <c r="GW71" s="2"/>
      <c r="GX71" s="2"/>
      <c r="GY71" s="2"/>
      <c r="GZ71" s="2"/>
      <c r="HA71" s="7"/>
      <c r="HB71" s="14"/>
      <c r="HC71" s="6"/>
      <c r="HD71" s="15"/>
      <c r="HE71" s="16"/>
      <c r="HF71" s="1"/>
      <c r="HG71" s="2"/>
      <c r="HH71" s="2"/>
      <c r="HI71" s="2"/>
      <c r="HJ71" s="2"/>
      <c r="HK71" s="2"/>
      <c r="HL71" s="7"/>
      <c r="HM71" s="14"/>
      <c r="HN71" s="6"/>
      <c r="HO71" s="15"/>
      <c r="HP71" s="16"/>
      <c r="HQ71" s="1"/>
      <c r="HR71" s="2"/>
      <c r="HS71" s="2"/>
      <c r="HT71" s="2"/>
      <c r="HU71" s="2"/>
      <c r="HV71" s="2"/>
      <c r="HW71" s="7"/>
      <c r="HX71" s="14"/>
      <c r="HY71" s="6"/>
      <c r="HZ71" s="15"/>
      <c r="IA71" s="16"/>
      <c r="IB71" s="1"/>
      <c r="IC71" s="2"/>
      <c r="ID71" s="2"/>
      <c r="IE71" s="2"/>
      <c r="IF71" s="2"/>
      <c r="IG71" s="2"/>
      <c r="IH71" s="7"/>
      <c r="II71" s="14"/>
      <c r="IJ71" s="6"/>
      <c r="IK71" s="52"/>
      <c r="IL71" s="53"/>
    </row>
    <row r="72" spans="1:246" ht="12.75">
      <c r="A72" s="31">
        <v>22</v>
      </c>
      <c r="B72" s="96" t="s">
        <v>178</v>
      </c>
      <c r="C72" s="29"/>
      <c r="D72" s="97" t="s">
        <v>105</v>
      </c>
      <c r="E72" s="97" t="s">
        <v>17</v>
      </c>
      <c r="F72" s="98" t="s">
        <v>24</v>
      </c>
      <c r="G72" s="28">
        <f aca="true" t="shared" si="105" ref="G72:G81">IF(AND(OR($G$2="Y",$H$2="Y"),I72&lt;5,J72&lt;5),IF(AND(I72=I71,J72=J71),G71+1,1),"")</f>
      </c>
      <c r="H72" s="24" t="e">
        <f>IF(AND($H$2="Y",J72&gt;0,OR(AND(G72=1,#REF!=10),AND(G72=2,#REF!=20),AND(G72=3,#REF!=30),AND(G72=4,G139=40),AND(G72=5,G145=50),AND(G72=6,G152=60),AND(G72=7,G161=70),AND(G72=8,#REF!=80),AND(G72=9,G169=90),AND(G72=10,#REF!=100))),VLOOKUP(J72-1,SortLookup!$A$13:$B$16,2,FALSE),"")</f>
        <v>#REF!</v>
      </c>
      <c r="I72" s="40">
        <f>IF(ISNA(VLOOKUP(E72,SortLookup!$A$1:$B$5,2,FALSE))," ",VLOOKUP(E72,SortLookup!$A$1:$B$5,2,FALSE))</f>
        <v>0</v>
      </c>
      <c r="J72" s="25">
        <f>IF(ISNA(VLOOKUP(F72,SortLookup!$A$7:$B$11,2,FALSE))," ",VLOOKUP(F72,SortLookup!$A$7:$B$11,2,FALSE))</f>
        <v>3</v>
      </c>
      <c r="K72" s="79">
        <f t="shared" si="78"/>
        <v>195.08</v>
      </c>
      <c r="L72" s="80">
        <f t="shared" si="79"/>
        <v>167.58</v>
      </c>
      <c r="M72" s="47">
        <f t="shared" si="80"/>
        <v>15</v>
      </c>
      <c r="N72" s="48">
        <f t="shared" si="81"/>
        <v>12.5</v>
      </c>
      <c r="O72" s="81">
        <f t="shared" si="82"/>
        <v>25</v>
      </c>
      <c r="P72" s="37">
        <v>2.81</v>
      </c>
      <c r="Q72" s="34">
        <v>2.79</v>
      </c>
      <c r="R72" s="34">
        <v>3.41</v>
      </c>
      <c r="S72" s="34">
        <v>42.7</v>
      </c>
      <c r="T72" s="34"/>
      <c r="U72" s="34"/>
      <c r="V72" s="34"/>
      <c r="W72" s="35">
        <v>11</v>
      </c>
      <c r="X72" s="35">
        <v>0</v>
      </c>
      <c r="Y72" s="35">
        <v>0</v>
      </c>
      <c r="Z72" s="35">
        <v>2</v>
      </c>
      <c r="AA72" s="36">
        <v>0</v>
      </c>
      <c r="AB72" s="33">
        <f t="shared" si="83"/>
        <v>51.71</v>
      </c>
      <c r="AC72" s="32">
        <f t="shared" si="84"/>
        <v>5.5</v>
      </c>
      <c r="AD72" s="26">
        <f t="shared" si="85"/>
        <v>10</v>
      </c>
      <c r="AE72" s="64">
        <f t="shared" si="86"/>
        <v>67.21</v>
      </c>
      <c r="AF72" s="37">
        <v>45.79</v>
      </c>
      <c r="AG72" s="34"/>
      <c r="AH72" s="34"/>
      <c r="AI72" s="34"/>
      <c r="AJ72" s="35">
        <v>0</v>
      </c>
      <c r="AK72" s="35">
        <v>0</v>
      </c>
      <c r="AL72" s="35">
        <v>0</v>
      </c>
      <c r="AM72" s="35">
        <v>0</v>
      </c>
      <c r="AN72" s="36">
        <v>0</v>
      </c>
      <c r="AO72" s="33">
        <f t="shared" si="87"/>
        <v>45.79</v>
      </c>
      <c r="AP72" s="32">
        <f t="shared" si="88"/>
        <v>0</v>
      </c>
      <c r="AQ72" s="26">
        <f t="shared" si="89"/>
        <v>0</v>
      </c>
      <c r="AR72" s="64">
        <f t="shared" si="90"/>
        <v>45.79</v>
      </c>
      <c r="AS72" s="37">
        <v>39.14</v>
      </c>
      <c r="AT72" s="34"/>
      <c r="AU72" s="34"/>
      <c r="AV72" s="35">
        <v>1</v>
      </c>
      <c r="AW72" s="35">
        <v>0</v>
      </c>
      <c r="AX72" s="35">
        <v>0</v>
      </c>
      <c r="AY72" s="35">
        <v>0</v>
      </c>
      <c r="AZ72" s="36">
        <v>0</v>
      </c>
      <c r="BA72" s="33">
        <f t="shared" si="91"/>
        <v>39.14</v>
      </c>
      <c r="BB72" s="32">
        <f t="shared" si="92"/>
        <v>0.5</v>
      </c>
      <c r="BC72" s="26">
        <f t="shared" si="93"/>
        <v>0</v>
      </c>
      <c r="BD72" s="64">
        <f t="shared" si="94"/>
        <v>39.64</v>
      </c>
      <c r="BE72" s="33"/>
      <c r="BF72" s="61"/>
      <c r="BG72" s="35"/>
      <c r="BH72" s="35"/>
      <c r="BI72" s="35"/>
      <c r="BJ72" s="35"/>
      <c r="BK72" s="36"/>
      <c r="BL72" s="57">
        <f t="shared" si="95"/>
        <v>0</v>
      </c>
      <c r="BM72" s="48">
        <f t="shared" si="96"/>
        <v>0</v>
      </c>
      <c r="BN72" s="47">
        <f t="shared" si="97"/>
        <v>0</v>
      </c>
      <c r="BO72" s="46">
        <f t="shared" si="98"/>
        <v>0</v>
      </c>
      <c r="BP72" s="37">
        <v>30.94</v>
      </c>
      <c r="BQ72" s="34"/>
      <c r="BR72" s="34"/>
      <c r="BS72" s="34"/>
      <c r="BT72" s="35">
        <v>13</v>
      </c>
      <c r="BU72" s="35">
        <v>0</v>
      </c>
      <c r="BV72" s="35">
        <v>1</v>
      </c>
      <c r="BW72" s="35">
        <v>0</v>
      </c>
      <c r="BX72" s="36">
        <v>0</v>
      </c>
      <c r="BY72" s="33">
        <f t="shared" si="99"/>
        <v>30.94</v>
      </c>
      <c r="BZ72" s="32">
        <f t="shared" si="100"/>
        <v>6.5</v>
      </c>
      <c r="CA72" s="38">
        <f t="shared" si="101"/>
        <v>5</v>
      </c>
      <c r="CB72" s="27">
        <f t="shared" si="102"/>
        <v>42.44</v>
      </c>
      <c r="CC72" s="1"/>
      <c r="CD72" s="1"/>
      <c r="CE72" s="2"/>
      <c r="CF72" s="2"/>
      <c r="CG72" s="2"/>
      <c r="CH72" s="2"/>
      <c r="CI72" s="2"/>
      <c r="CJ72" s="7"/>
      <c r="CK72" s="14"/>
      <c r="CL72" s="6"/>
      <c r="CM72" s="15"/>
      <c r="CN72" s="16"/>
      <c r="CO72" s="1"/>
      <c r="CP72" s="2"/>
      <c r="CQ72" s="2"/>
      <c r="CR72" s="2"/>
      <c r="CS72" s="2"/>
      <c r="CT72" s="2"/>
      <c r="CU72" s="7"/>
      <c r="CV72" s="14"/>
      <c r="CW72" s="6"/>
      <c r="CX72" s="15"/>
      <c r="CY72" s="16"/>
      <c r="CZ72" s="1"/>
      <c r="DA72" s="2"/>
      <c r="DB72" s="2"/>
      <c r="DC72" s="2"/>
      <c r="DD72" s="2"/>
      <c r="DE72" s="2"/>
      <c r="DF72" s="7"/>
      <c r="DG72" s="14"/>
      <c r="DH72" s="6"/>
      <c r="DI72" s="15"/>
      <c r="DJ72" s="16"/>
      <c r="DK72" s="1"/>
      <c r="DL72" s="2"/>
      <c r="DM72" s="2"/>
      <c r="DN72" s="2"/>
      <c r="DO72" s="2"/>
      <c r="DP72" s="2"/>
      <c r="DQ72" s="7"/>
      <c r="DR72" s="14"/>
      <c r="DS72" s="6"/>
      <c r="DT72" s="15"/>
      <c r="DU72" s="16"/>
      <c r="DV72" s="1"/>
      <c r="DW72" s="2"/>
      <c r="DX72" s="2"/>
      <c r="DY72" s="2"/>
      <c r="DZ72" s="2"/>
      <c r="EA72" s="2"/>
      <c r="EB72" s="7"/>
      <c r="EC72" s="14"/>
      <c r="ED72" s="6"/>
      <c r="EE72" s="15"/>
      <c r="EF72" s="16"/>
      <c r="EG72" s="1"/>
      <c r="EH72" s="2"/>
      <c r="EI72" s="2"/>
      <c r="EJ72" s="2"/>
      <c r="EK72" s="2"/>
      <c r="EL72" s="2"/>
      <c r="EM72" s="7"/>
      <c r="EN72" s="14"/>
      <c r="EO72" s="6"/>
      <c r="EP72" s="15"/>
      <c r="EQ72" s="16"/>
      <c r="ER72" s="1"/>
      <c r="ES72" s="2"/>
      <c r="ET72" s="2"/>
      <c r="EU72" s="2"/>
      <c r="EV72" s="2"/>
      <c r="EW72" s="2"/>
      <c r="EX72" s="7"/>
      <c r="EY72" s="14"/>
      <c r="EZ72" s="6"/>
      <c r="FA72" s="15"/>
      <c r="FB72" s="16"/>
      <c r="FC72" s="1"/>
      <c r="FD72" s="2"/>
      <c r="FE72" s="2"/>
      <c r="FF72" s="2"/>
      <c r="FG72" s="2"/>
      <c r="FH72" s="2"/>
      <c r="FI72" s="7"/>
      <c r="FJ72" s="14"/>
      <c r="FK72" s="6"/>
      <c r="FL72" s="15"/>
      <c r="FM72" s="16"/>
      <c r="FN72" s="1"/>
      <c r="FO72" s="2"/>
      <c r="FP72" s="2"/>
      <c r="FQ72" s="2"/>
      <c r="FR72" s="2"/>
      <c r="FS72" s="2"/>
      <c r="FT72" s="7"/>
      <c r="FU72" s="14"/>
      <c r="FV72" s="6"/>
      <c r="FW72" s="15"/>
      <c r="FX72" s="16"/>
      <c r="FY72" s="1"/>
      <c r="FZ72" s="2"/>
      <c r="GA72" s="2"/>
      <c r="GB72" s="2"/>
      <c r="GC72" s="2"/>
      <c r="GD72" s="2"/>
      <c r="GE72" s="7"/>
      <c r="GF72" s="14"/>
      <c r="GG72" s="6"/>
      <c r="GH72" s="15"/>
      <c r="GI72" s="16"/>
      <c r="GJ72" s="1"/>
      <c r="GK72" s="2"/>
      <c r="GL72" s="2"/>
      <c r="GM72" s="2"/>
      <c r="GN72" s="2"/>
      <c r="GO72" s="2"/>
      <c r="GP72" s="7"/>
      <c r="GQ72" s="14"/>
      <c r="GR72" s="6"/>
      <c r="GS72" s="15"/>
      <c r="GT72" s="16"/>
      <c r="GU72" s="1"/>
      <c r="GV72" s="2"/>
      <c r="GW72" s="2"/>
      <c r="GX72" s="2"/>
      <c r="GY72" s="2"/>
      <c r="GZ72" s="2"/>
      <c r="HA72" s="7"/>
      <c r="HB72" s="14"/>
      <c r="HC72" s="6"/>
      <c r="HD72" s="15"/>
      <c r="HE72" s="16"/>
      <c r="HF72" s="1"/>
      <c r="HG72" s="2"/>
      <c r="HH72" s="2"/>
      <c r="HI72" s="2"/>
      <c r="HJ72" s="2"/>
      <c r="HK72" s="2"/>
      <c r="HL72" s="7"/>
      <c r="HM72" s="14"/>
      <c r="HN72" s="6"/>
      <c r="HO72" s="15"/>
      <c r="HP72" s="16"/>
      <c r="HQ72" s="1"/>
      <c r="HR72" s="2"/>
      <c r="HS72" s="2"/>
      <c r="HT72" s="2"/>
      <c r="HU72" s="2"/>
      <c r="HV72" s="2"/>
      <c r="HW72" s="7"/>
      <c r="HX72" s="14"/>
      <c r="HY72" s="6"/>
      <c r="HZ72" s="15"/>
      <c r="IA72" s="16"/>
      <c r="IB72" s="1"/>
      <c r="IC72" s="2"/>
      <c r="ID72" s="2"/>
      <c r="IE72" s="2"/>
      <c r="IF72" s="2"/>
      <c r="IG72" s="2"/>
      <c r="IH72" s="7"/>
      <c r="II72" s="14"/>
      <c r="IJ72" s="6"/>
      <c r="IK72" s="52"/>
      <c r="IL72" s="53"/>
    </row>
    <row r="73" spans="1:246" ht="12.75" customHeight="1">
      <c r="A73" s="31">
        <v>23</v>
      </c>
      <c r="B73" s="96" t="s">
        <v>160</v>
      </c>
      <c r="C73" s="29"/>
      <c r="D73" s="30"/>
      <c r="E73" s="97" t="s">
        <v>17</v>
      </c>
      <c r="F73" s="98" t="s">
        <v>97</v>
      </c>
      <c r="G73" s="28">
        <f t="shared" si="105"/>
      </c>
      <c r="H73" s="24" t="e">
        <f>IF(AND($H$2="Y",J73&gt;0,OR(AND(G73=1,#REF!=10),AND(G73=2,#REF!=20),AND(G73=3,#REF!=30),AND(G73=4,G141=40),AND(G73=5,G147=50),AND(G73=6,G154=60),AND(G73=7,G163=70),AND(G73=8,#REF!=80),AND(G73=9,G171=90),AND(G73=10,#REF!=100))),VLOOKUP(J73-1,SortLookup!$A$13:$B$16,2,FALSE),"")</f>
        <v>#REF!</v>
      </c>
      <c r="I73" s="40">
        <f>IF(ISNA(VLOOKUP(E73,SortLookup!$A$1:$B$5,2,FALSE))," ",VLOOKUP(E73,SortLookup!$A$1:$B$5,2,FALSE))</f>
        <v>0</v>
      </c>
      <c r="J73" s="25" t="str">
        <f>IF(ISNA(VLOOKUP(F73,SortLookup!$A$7:$B$11,2,FALSE))," ",VLOOKUP(F73,SortLookup!$A$7:$B$11,2,FALSE))</f>
        <v> </v>
      </c>
      <c r="K73" s="79">
        <f t="shared" si="78"/>
        <v>197.29</v>
      </c>
      <c r="L73" s="80">
        <f t="shared" si="79"/>
        <v>160.79</v>
      </c>
      <c r="M73" s="47">
        <f t="shared" si="80"/>
        <v>17</v>
      </c>
      <c r="N73" s="48">
        <f t="shared" si="81"/>
        <v>19.5</v>
      </c>
      <c r="O73" s="81">
        <f t="shared" si="82"/>
        <v>39</v>
      </c>
      <c r="P73" s="37">
        <v>4.59</v>
      </c>
      <c r="Q73" s="34">
        <v>3.98</v>
      </c>
      <c r="R73" s="34">
        <v>4.18</v>
      </c>
      <c r="S73" s="34">
        <v>31.73</v>
      </c>
      <c r="T73" s="34"/>
      <c r="U73" s="34"/>
      <c r="V73" s="34"/>
      <c r="W73" s="35">
        <v>28</v>
      </c>
      <c r="X73" s="35">
        <v>1</v>
      </c>
      <c r="Y73" s="35">
        <v>0</v>
      </c>
      <c r="Z73" s="35">
        <v>1</v>
      </c>
      <c r="AA73" s="36">
        <v>0</v>
      </c>
      <c r="AB73" s="33">
        <f t="shared" si="83"/>
        <v>44.48</v>
      </c>
      <c r="AC73" s="32">
        <f t="shared" si="84"/>
        <v>14</v>
      </c>
      <c r="AD73" s="26">
        <f t="shared" si="85"/>
        <v>8</v>
      </c>
      <c r="AE73" s="64">
        <f t="shared" si="86"/>
        <v>66.48</v>
      </c>
      <c r="AF73" s="37">
        <v>34.11</v>
      </c>
      <c r="AG73" s="34"/>
      <c r="AH73" s="34"/>
      <c r="AI73" s="34"/>
      <c r="AJ73" s="35">
        <v>0</v>
      </c>
      <c r="AK73" s="35">
        <v>0</v>
      </c>
      <c r="AL73" s="35">
        <v>0</v>
      </c>
      <c r="AM73" s="35">
        <v>0</v>
      </c>
      <c r="AN73" s="36">
        <v>0</v>
      </c>
      <c r="AO73" s="33">
        <f t="shared" si="87"/>
        <v>34.11</v>
      </c>
      <c r="AP73" s="32">
        <f t="shared" si="88"/>
        <v>0</v>
      </c>
      <c r="AQ73" s="26">
        <f t="shared" si="89"/>
        <v>0</v>
      </c>
      <c r="AR73" s="64">
        <f t="shared" si="90"/>
        <v>34.11</v>
      </c>
      <c r="AS73" s="37">
        <v>32.59</v>
      </c>
      <c r="AT73" s="34"/>
      <c r="AU73" s="34"/>
      <c r="AV73" s="35">
        <v>3</v>
      </c>
      <c r="AW73" s="35">
        <v>1</v>
      </c>
      <c r="AX73" s="35">
        <v>0</v>
      </c>
      <c r="AY73" s="35">
        <v>0</v>
      </c>
      <c r="AZ73" s="36">
        <v>0</v>
      </c>
      <c r="BA73" s="33">
        <f t="shared" si="91"/>
        <v>32.59</v>
      </c>
      <c r="BB73" s="32">
        <f t="shared" si="92"/>
        <v>1.5</v>
      </c>
      <c r="BC73" s="26">
        <f t="shared" si="93"/>
        <v>3</v>
      </c>
      <c r="BD73" s="64">
        <f t="shared" si="94"/>
        <v>37.09</v>
      </c>
      <c r="BE73" s="33"/>
      <c r="BF73" s="61"/>
      <c r="BG73" s="35"/>
      <c r="BH73" s="35"/>
      <c r="BI73" s="35"/>
      <c r="BJ73" s="35"/>
      <c r="BK73" s="36"/>
      <c r="BL73" s="57">
        <f t="shared" si="95"/>
        <v>0</v>
      </c>
      <c r="BM73" s="48">
        <f t="shared" si="96"/>
        <v>0</v>
      </c>
      <c r="BN73" s="47">
        <f t="shared" si="97"/>
        <v>0</v>
      </c>
      <c r="BO73" s="46">
        <f t="shared" si="98"/>
        <v>0</v>
      </c>
      <c r="BP73" s="37">
        <v>49.61</v>
      </c>
      <c r="BQ73" s="34"/>
      <c r="BR73" s="34"/>
      <c r="BS73" s="34"/>
      <c r="BT73" s="35">
        <v>8</v>
      </c>
      <c r="BU73" s="35">
        <v>2</v>
      </c>
      <c r="BV73" s="35">
        <v>0</v>
      </c>
      <c r="BW73" s="35">
        <v>0</v>
      </c>
      <c r="BX73" s="36">
        <v>0</v>
      </c>
      <c r="BY73" s="33">
        <f t="shared" si="99"/>
        <v>49.61</v>
      </c>
      <c r="BZ73" s="32">
        <f t="shared" si="100"/>
        <v>4</v>
      </c>
      <c r="CA73" s="38">
        <f t="shared" si="101"/>
        <v>6</v>
      </c>
      <c r="CB73" s="27">
        <f t="shared" si="102"/>
        <v>59.61</v>
      </c>
      <c r="CC73" s="1"/>
      <c r="CD73" s="1"/>
      <c r="CE73" s="2"/>
      <c r="CF73" s="2"/>
      <c r="CG73" s="2"/>
      <c r="CH73" s="2"/>
      <c r="CI73" s="2"/>
      <c r="CJ73" s="7"/>
      <c r="CK73" s="14"/>
      <c r="CL73" s="6"/>
      <c r="CM73" s="15"/>
      <c r="CN73" s="16"/>
      <c r="CO73" s="1"/>
      <c r="CP73" s="2"/>
      <c r="CQ73" s="2"/>
      <c r="CR73" s="2"/>
      <c r="CS73" s="2"/>
      <c r="CT73" s="2"/>
      <c r="CU73" s="7"/>
      <c r="CV73" s="14"/>
      <c r="CW73" s="6"/>
      <c r="CX73" s="15"/>
      <c r="CY73" s="16"/>
      <c r="CZ73" s="1"/>
      <c r="DA73" s="2"/>
      <c r="DB73" s="2"/>
      <c r="DC73" s="2"/>
      <c r="DD73" s="2"/>
      <c r="DE73" s="2"/>
      <c r="DF73" s="7"/>
      <c r="DG73" s="14"/>
      <c r="DH73" s="6"/>
      <c r="DI73" s="15"/>
      <c r="DJ73" s="16"/>
      <c r="DK73" s="1"/>
      <c r="DL73" s="2"/>
      <c r="DM73" s="2"/>
      <c r="DN73" s="2"/>
      <c r="DO73" s="2"/>
      <c r="DP73" s="2"/>
      <c r="DQ73" s="7"/>
      <c r="DR73" s="14"/>
      <c r="DS73" s="6"/>
      <c r="DT73" s="15"/>
      <c r="DU73" s="16"/>
      <c r="DV73" s="1"/>
      <c r="DW73" s="2"/>
      <c r="DX73" s="2"/>
      <c r="DY73" s="2"/>
      <c r="DZ73" s="2"/>
      <c r="EA73" s="2"/>
      <c r="EB73" s="7"/>
      <c r="EC73" s="14"/>
      <c r="ED73" s="6"/>
      <c r="EE73" s="15"/>
      <c r="EF73" s="16"/>
      <c r="EG73" s="1"/>
      <c r="EH73" s="2"/>
      <c r="EI73" s="2"/>
      <c r="EJ73" s="2"/>
      <c r="EK73" s="2"/>
      <c r="EL73" s="2"/>
      <c r="EM73" s="7"/>
      <c r="EN73" s="14"/>
      <c r="EO73" s="6"/>
      <c r="EP73" s="15"/>
      <c r="EQ73" s="16"/>
      <c r="ER73" s="1"/>
      <c r="ES73" s="2"/>
      <c r="ET73" s="2"/>
      <c r="EU73" s="2"/>
      <c r="EV73" s="2"/>
      <c r="EW73" s="2"/>
      <c r="EX73" s="7"/>
      <c r="EY73" s="14"/>
      <c r="EZ73" s="6"/>
      <c r="FA73" s="15"/>
      <c r="FB73" s="16"/>
      <c r="FC73" s="1"/>
      <c r="FD73" s="2"/>
      <c r="FE73" s="2"/>
      <c r="FF73" s="2"/>
      <c r="FG73" s="2"/>
      <c r="FH73" s="2"/>
      <c r="FI73" s="7"/>
      <c r="FJ73" s="14"/>
      <c r="FK73" s="6"/>
      <c r="FL73" s="15"/>
      <c r="FM73" s="16"/>
      <c r="FN73" s="1"/>
      <c r="FO73" s="2"/>
      <c r="FP73" s="2"/>
      <c r="FQ73" s="2"/>
      <c r="FR73" s="2"/>
      <c r="FS73" s="2"/>
      <c r="FT73" s="7"/>
      <c r="FU73" s="14"/>
      <c r="FV73" s="6"/>
      <c r="FW73" s="15"/>
      <c r="FX73" s="16"/>
      <c r="FY73" s="1"/>
      <c r="FZ73" s="2"/>
      <c r="GA73" s="2"/>
      <c r="GB73" s="2"/>
      <c r="GC73" s="2"/>
      <c r="GD73" s="2"/>
      <c r="GE73" s="7"/>
      <c r="GF73" s="14"/>
      <c r="GG73" s="6"/>
      <c r="GH73" s="15"/>
      <c r="GI73" s="16"/>
      <c r="GJ73" s="1"/>
      <c r="GK73" s="2"/>
      <c r="GL73" s="2"/>
      <c r="GM73" s="2"/>
      <c r="GN73" s="2"/>
      <c r="GO73" s="2"/>
      <c r="GP73" s="7"/>
      <c r="GQ73" s="14"/>
      <c r="GR73" s="6"/>
      <c r="GS73" s="15"/>
      <c r="GT73" s="16"/>
      <c r="GU73" s="1"/>
      <c r="GV73" s="2"/>
      <c r="GW73" s="2"/>
      <c r="GX73" s="2"/>
      <c r="GY73" s="2"/>
      <c r="GZ73" s="2"/>
      <c r="HA73" s="7"/>
      <c r="HB73" s="14"/>
      <c r="HC73" s="6"/>
      <c r="HD73" s="15"/>
      <c r="HE73" s="16"/>
      <c r="HF73" s="1"/>
      <c r="HG73" s="2"/>
      <c r="HH73" s="2"/>
      <c r="HI73" s="2"/>
      <c r="HJ73" s="2"/>
      <c r="HK73" s="2"/>
      <c r="HL73" s="7"/>
      <c r="HM73" s="14"/>
      <c r="HN73" s="6"/>
      <c r="HO73" s="15"/>
      <c r="HP73" s="16"/>
      <c r="HQ73" s="1"/>
      <c r="HR73" s="2"/>
      <c r="HS73" s="2"/>
      <c r="HT73" s="2"/>
      <c r="HU73" s="2"/>
      <c r="HV73" s="2"/>
      <c r="HW73" s="7"/>
      <c r="HX73" s="14"/>
      <c r="HY73" s="6"/>
      <c r="HZ73" s="15"/>
      <c r="IA73" s="16"/>
      <c r="IB73" s="1"/>
      <c r="IC73" s="2"/>
      <c r="ID73" s="2"/>
      <c r="IE73" s="2"/>
      <c r="IF73" s="2"/>
      <c r="IG73" s="2"/>
      <c r="IH73" s="7"/>
      <c r="II73" s="14"/>
      <c r="IJ73" s="6"/>
      <c r="IK73" s="52"/>
      <c r="IL73" s="53"/>
    </row>
    <row r="74" spans="1:246" ht="12.75">
      <c r="A74" s="31">
        <v>24</v>
      </c>
      <c r="B74" s="96" t="s">
        <v>166</v>
      </c>
      <c r="C74" s="29"/>
      <c r="D74" s="30"/>
      <c r="E74" s="97" t="s">
        <v>17</v>
      </c>
      <c r="F74" s="98" t="s">
        <v>96</v>
      </c>
      <c r="G74" s="28">
        <f t="shared" si="105"/>
      </c>
      <c r="H74" s="24" t="e">
        <f>IF(AND($H$2="Y",J74&gt;0,OR(AND(G74=1,#REF!=10),AND(G74=2,#REF!=20),AND(G74=3,#REF!=30),AND(G74=4,G140=40),AND(G74=5,G146=50),AND(G74=6,G153=60),AND(G74=7,G162=70),AND(G74=8,#REF!=80),AND(G74=9,G170=90),AND(G74=10,#REF!=100))),VLOOKUP(J74-1,SortLookup!$A$13:$B$16,2,FALSE),"")</f>
        <v>#REF!</v>
      </c>
      <c r="I74" s="40">
        <f>IF(ISNA(VLOOKUP(E74,SortLookup!$A$1:$B$5,2,FALSE))," ",VLOOKUP(E74,SortLookup!$A$1:$B$5,2,FALSE))</f>
        <v>0</v>
      </c>
      <c r="J74" s="25" t="str">
        <f>IF(ISNA(VLOOKUP(F74,SortLookup!$A$7:$B$11,2,FALSE))," ",VLOOKUP(F74,SortLookup!$A$7:$B$11,2,FALSE))</f>
        <v> </v>
      </c>
      <c r="K74" s="79">
        <f t="shared" si="78"/>
        <v>198.37</v>
      </c>
      <c r="L74" s="80">
        <f t="shared" si="79"/>
        <v>156.37</v>
      </c>
      <c r="M74" s="47">
        <f t="shared" si="80"/>
        <v>19</v>
      </c>
      <c r="N74" s="48">
        <f t="shared" si="81"/>
        <v>23</v>
      </c>
      <c r="O74" s="81">
        <f t="shared" si="82"/>
        <v>46</v>
      </c>
      <c r="P74" s="37">
        <v>6.67</v>
      </c>
      <c r="Q74" s="34">
        <v>3.93</v>
      </c>
      <c r="R74" s="34">
        <v>3.81</v>
      </c>
      <c r="S74" s="34">
        <v>40.26</v>
      </c>
      <c r="T74" s="34"/>
      <c r="U74" s="34"/>
      <c r="V74" s="34"/>
      <c r="W74" s="35">
        <v>37</v>
      </c>
      <c r="X74" s="35">
        <v>0</v>
      </c>
      <c r="Y74" s="35">
        <v>0</v>
      </c>
      <c r="Z74" s="35">
        <v>1</v>
      </c>
      <c r="AA74" s="36">
        <v>0</v>
      </c>
      <c r="AB74" s="33">
        <f t="shared" si="83"/>
        <v>54.67</v>
      </c>
      <c r="AC74" s="32">
        <f t="shared" si="84"/>
        <v>18.5</v>
      </c>
      <c r="AD74" s="26">
        <f t="shared" si="85"/>
        <v>5</v>
      </c>
      <c r="AE74" s="64">
        <f t="shared" si="86"/>
        <v>78.17</v>
      </c>
      <c r="AF74" s="37">
        <v>34.13</v>
      </c>
      <c r="AG74" s="34"/>
      <c r="AH74" s="34"/>
      <c r="AI74" s="34"/>
      <c r="AJ74" s="35">
        <v>1</v>
      </c>
      <c r="AK74" s="35">
        <v>0</v>
      </c>
      <c r="AL74" s="35">
        <v>0</v>
      </c>
      <c r="AM74" s="35">
        <v>0</v>
      </c>
      <c r="AN74" s="36">
        <v>0</v>
      </c>
      <c r="AO74" s="33">
        <f t="shared" si="87"/>
        <v>34.13</v>
      </c>
      <c r="AP74" s="32">
        <f t="shared" si="88"/>
        <v>0.5</v>
      </c>
      <c r="AQ74" s="26">
        <f t="shared" si="89"/>
        <v>0</v>
      </c>
      <c r="AR74" s="64">
        <f t="shared" si="90"/>
        <v>34.63</v>
      </c>
      <c r="AS74" s="37">
        <v>32.31</v>
      </c>
      <c r="AT74" s="34"/>
      <c r="AU74" s="34"/>
      <c r="AV74" s="35">
        <v>0</v>
      </c>
      <c r="AW74" s="35">
        <v>0</v>
      </c>
      <c r="AX74" s="35">
        <v>0</v>
      </c>
      <c r="AY74" s="35">
        <v>0</v>
      </c>
      <c r="AZ74" s="36">
        <v>0</v>
      </c>
      <c r="BA74" s="33">
        <f t="shared" si="91"/>
        <v>32.31</v>
      </c>
      <c r="BB74" s="32">
        <f t="shared" si="92"/>
        <v>0</v>
      </c>
      <c r="BC74" s="26">
        <f t="shared" si="93"/>
        <v>0</v>
      </c>
      <c r="BD74" s="64">
        <f t="shared" si="94"/>
        <v>32.31</v>
      </c>
      <c r="BE74" s="33"/>
      <c r="BF74" s="61"/>
      <c r="BG74" s="35"/>
      <c r="BH74" s="35"/>
      <c r="BI74" s="35"/>
      <c r="BJ74" s="35"/>
      <c r="BK74" s="36"/>
      <c r="BL74" s="57">
        <f t="shared" si="95"/>
        <v>0</v>
      </c>
      <c r="BM74" s="48">
        <f t="shared" si="96"/>
        <v>0</v>
      </c>
      <c r="BN74" s="47">
        <f t="shared" si="97"/>
        <v>0</v>
      </c>
      <c r="BO74" s="46">
        <f t="shared" si="98"/>
        <v>0</v>
      </c>
      <c r="BP74" s="37">
        <v>35.26</v>
      </c>
      <c r="BQ74" s="34"/>
      <c r="BR74" s="34"/>
      <c r="BS74" s="34"/>
      <c r="BT74" s="35">
        <v>8</v>
      </c>
      <c r="BU74" s="35">
        <v>3</v>
      </c>
      <c r="BV74" s="35">
        <v>1</v>
      </c>
      <c r="BW74" s="35">
        <v>0</v>
      </c>
      <c r="BX74" s="36">
        <v>0</v>
      </c>
      <c r="BY74" s="33">
        <f t="shared" si="99"/>
        <v>35.26</v>
      </c>
      <c r="BZ74" s="32">
        <f t="shared" si="100"/>
        <v>4</v>
      </c>
      <c r="CA74" s="38">
        <f t="shared" si="101"/>
        <v>14</v>
      </c>
      <c r="CB74" s="27">
        <f t="shared" si="102"/>
        <v>53.26</v>
      </c>
      <c r="CC74" s="1"/>
      <c r="CD74" s="1"/>
      <c r="CE74" s="2"/>
      <c r="CF74" s="2"/>
      <c r="CG74" s="2"/>
      <c r="CH74" s="2"/>
      <c r="CI74" s="2"/>
      <c r="CJ74" s="7"/>
      <c r="CK74" s="14"/>
      <c r="CL74" s="6"/>
      <c r="CM74" s="15"/>
      <c r="CN74" s="16"/>
      <c r="CO74" s="1"/>
      <c r="CP74" s="2"/>
      <c r="CQ74" s="2"/>
      <c r="CR74" s="2"/>
      <c r="CS74" s="2"/>
      <c r="CT74" s="2"/>
      <c r="CU74" s="7"/>
      <c r="CV74" s="14"/>
      <c r="CW74" s="6"/>
      <c r="CX74" s="15"/>
      <c r="CY74" s="16"/>
      <c r="CZ74" s="1"/>
      <c r="DA74" s="2"/>
      <c r="DB74" s="2"/>
      <c r="DC74" s="2"/>
      <c r="DD74" s="2"/>
      <c r="DE74" s="2"/>
      <c r="DF74" s="7"/>
      <c r="DG74" s="14"/>
      <c r="DH74" s="6"/>
      <c r="DI74" s="15"/>
      <c r="DJ74" s="16"/>
      <c r="DK74" s="1"/>
      <c r="DL74" s="2"/>
      <c r="DM74" s="2"/>
      <c r="DN74" s="2"/>
      <c r="DO74" s="2"/>
      <c r="DP74" s="2"/>
      <c r="DQ74" s="7"/>
      <c r="DR74" s="14"/>
      <c r="DS74" s="6"/>
      <c r="DT74" s="15"/>
      <c r="DU74" s="16"/>
      <c r="DV74" s="1"/>
      <c r="DW74" s="2"/>
      <c r="DX74" s="2"/>
      <c r="DY74" s="2"/>
      <c r="DZ74" s="2"/>
      <c r="EA74" s="2"/>
      <c r="EB74" s="7"/>
      <c r="EC74" s="14"/>
      <c r="ED74" s="6"/>
      <c r="EE74" s="15"/>
      <c r="EF74" s="16"/>
      <c r="EG74" s="1"/>
      <c r="EH74" s="2"/>
      <c r="EI74" s="2"/>
      <c r="EJ74" s="2"/>
      <c r="EK74" s="2"/>
      <c r="EL74" s="2"/>
      <c r="EM74" s="7"/>
      <c r="EN74" s="14"/>
      <c r="EO74" s="6"/>
      <c r="EP74" s="15"/>
      <c r="EQ74" s="16"/>
      <c r="ER74" s="1"/>
      <c r="ES74" s="2"/>
      <c r="ET74" s="2"/>
      <c r="EU74" s="2"/>
      <c r="EV74" s="2"/>
      <c r="EW74" s="2"/>
      <c r="EX74" s="7"/>
      <c r="EY74" s="14"/>
      <c r="EZ74" s="6"/>
      <c r="FA74" s="15"/>
      <c r="FB74" s="16"/>
      <c r="FC74" s="1"/>
      <c r="FD74" s="2"/>
      <c r="FE74" s="2"/>
      <c r="FF74" s="2"/>
      <c r="FG74" s="2"/>
      <c r="FH74" s="2"/>
      <c r="FI74" s="7"/>
      <c r="FJ74" s="14"/>
      <c r="FK74" s="6"/>
      <c r="FL74" s="15"/>
      <c r="FM74" s="16"/>
      <c r="FN74" s="1"/>
      <c r="FO74" s="2"/>
      <c r="FP74" s="2"/>
      <c r="FQ74" s="2"/>
      <c r="FR74" s="2"/>
      <c r="FS74" s="2"/>
      <c r="FT74" s="7"/>
      <c r="FU74" s="14"/>
      <c r="FV74" s="6"/>
      <c r="FW74" s="15"/>
      <c r="FX74" s="16"/>
      <c r="FY74" s="1"/>
      <c r="FZ74" s="2"/>
      <c r="GA74" s="2"/>
      <c r="GB74" s="2"/>
      <c r="GC74" s="2"/>
      <c r="GD74" s="2"/>
      <c r="GE74" s="7"/>
      <c r="GF74" s="14"/>
      <c r="GG74" s="6"/>
      <c r="GH74" s="15"/>
      <c r="GI74" s="16"/>
      <c r="GJ74" s="1"/>
      <c r="GK74" s="2"/>
      <c r="GL74" s="2"/>
      <c r="GM74" s="2"/>
      <c r="GN74" s="2"/>
      <c r="GO74" s="2"/>
      <c r="GP74" s="7"/>
      <c r="GQ74" s="14"/>
      <c r="GR74" s="6"/>
      <c r="GS74" s="15"/>
      <c r="GT74" s="16"/>
      <c r="GU74" s="1"/>
      <c r="GV74" s="2"/>
      <c r="GW74" s="2"/>
      <c r="GX74" s="2"/>
      <c r="GY74" s="2"/>
      <c r="GZ74" s="2"/>
      <c r="HA74" s="7"/>
      <c r="HB74" s="14"/>
      <c r="HC74" s="6"/>
      <c r="HD74" s="15"/>
      <c r="HE74" s="16"/>
      <c r="HF74" s="1"/>
      <c r="HG74" s="2"/>
      <c r="HH74" s="2"/>
      <c r="HI74" s="2"/>
      <c r="HJ74" s="2"/>
      <c r="HK74" s="2"/>
      <c r="HL74" s="7"/>
      <c r="HM74" s="14"/>
      <c r="HN74" s="6"/>
      <c r="HO74" s="15"/>
      <c r="HP74" s="16"/>
      <c r="HQ74" s="1"/>
      <c r="HR74" s="2"/>
      <c r="HS74" s="2"/>
      <c r="HT74" s="2"/>
      <c r="HU74" s="2"/>
      <c r="HV74" s="2"/>
      <c r="HW74" s="7"/>
      <c r="HX74" s="14"/>
      <c r="HY74" s="6"/>
      <c r="HZ74" s="15"/>
      <c r="IA74" s="16"/>
      <c r="IB74" s="1"/>
      <c r="IC74" s="2"/>
      <c r="ID74" s="2"/>
      <c r="IE74" s="2"/>
      <c r="IF74" s="2"/>
      <c r="IG74" s="2"/>
      <c r="IH74" s="7"/>
      <c r="II74" s="14"/>
      <c r="IJ74" s="6"/>
      <c r="IK74" s="52"/>
      <c r="IL74" s="53"/>
    </row>
    <row r="75" spans="1:246" ht="12.75">
      <c r="A75" s="31">
        <v>25</v>
      </c>
      <c r="B75" s="29" t="s">
        <v>108</v>
      </c>
      <c r="C75" s="29"/>
      <c r="D75" s="30"/>
      <c r="E75" s="30" t="s">
        <v>17</v>
      </c>
      <c r="F75" s="63" t="s">
        <v>97</v>
      </c>
      <c r="G75" s="28">
        <f t="shared" si="105"/>
      </c>
      <c r="H75" s="24" t="e">
        <f>IF(AND($H$2="Y",J75&gt;0,OR(AND(G75=1,#REF!=10),AND(G75=2,#REF!=20),AND(G75=3,#REF!=30),AND(G75=4,G142=40),AND(G75=5,G148=50),AND(G75=6,G155=60),AND(G75=7,G164=70),AND(G75=8,#REF!=80),AND(G75=9,G172=90),AND(G75=10,#REF!=100))),VLOOKUP(J75-1,SortLookup!$A$13:$B$16,2,FALSE),"")</f>
        <v>#REF!</v>
      </c>
      <c r="I75" s="40">
        <f>IF(ISNA(VLOOKUP(E75,SortLookup!$A$1:$B$5,2,FALSE))," ",VLOOKUP(E75,SortLookup!$A$1:$B$5,2,FALSE))</f>
        <v>0</v>
      </c>
      <c r="J75" s="25" t="str">
        <f>IF(ISNA(VLOOKUP(F75,SortLookup!$A$7:$B$11,2,FALSE))," ",VLOOKUP(F75,SortLookup!$A$7:$B$11,2,FALSE))</f>
        <v> </v>
      </c>
      <c r="K75" s="79">
        <f t="shared" si="78"/>
        <v>200.5</v>
      </c>
      <c r="L75" s="80">
        <f t="shared" si="79"/>
        <v>195</v>
      </c>
      <c r="M75" s="47">
        <f t="shared" si="80"/>
        <v>0</v>
      </c>
      <c r="N75" s="48">
        <f t="shared" si="81"/>
        <v>5.5</v>
      </c>
      <c r="O75" s="81">
        <f t="shared" si="82"/>
        <v>11</v>
      </c>
      <c r="P75" s="37">
        <v>4.61</v>
      </c>
      <c r="Q75" s="34">
        <v>4.94</v>
      </c>
      <c r="R75" s="34">
        <v>4.2</v>
      </c>
      <c r="S75" s="34">
        <v>37.19</v>
      </c>
      <c r="T75" s="34"/>
      <c r="U75" s="34"/>
      <c r="V75" s="34"/>
      <c r="W75" s="35">
        <v>3</v>
      </c>
      <c r="X75" s="35">
        <v>0</v>
      </c>
      <c r="Y75" s="35">
        <v>0</v>
      </c>
      <c r="Z75" s="35">
        <v>0</v>
      </c>
      <c r="AA75" s="36">
        <v>0</v>
      </c>
      <c r="AB75" s="33">
        <f t="shared" si="83"/>
        <v>50.94</v>
      </c>
      <c r="AC75" s="32">
        <f t="shared" si="84"/>
        <v>1.5</v>
      </c>
      <c r="AD75" s="26">
        <f t="shared" si="85"/>
        <v>0</v>
      </c>
      <c r="AE75" s="64">
        <f t="shared" si="86"/>
        <v>52.44</v>
      </c>
      <c r="AF75" s="37">
        <v>79.75</v>
      </c>
      <c r="AG75" s="34"/>
      <c r="AH75" s="34"/>
      <c r="AI75" s="34"/>
      <c r="AJ75" s="35">
        <v>0</v>
      </c>
      <c r="AK75" s="35">
        <v>0</v>
      </c>
      <c r="AL75" s="35">
        <v>0</v>
      </c>
      <c r="AM75" s="35">
        <v>0</v>
      </c>
      <c r="AN75" s="36">
        <v>0</v>
      </c>
      <c r="AO75" s="33">
        <f t="shared" si="87"/>
        <v>79.75</v>
      </c>
      <c r="AP75" s="32">
        <f t="shared" si="88"/>
        <v>0</v>
      </c>
      <c r="AQ75" s="26">
        <f t="shared" si="89"/>
        <v>0</v>
      </c>
      <c r="AR75" s="64">
        <f t="shared" si="90"/>
        <v>79.75</v>
      </c>
      <c r="AS75" s="37">
        <v>33.95</v>
      </c>
      <c r="AT75" s="34"/>
      <c r="AU75" s="34"/>
      <c r="AV75" s="35">
        <v>1</v>
      </c>
      <c r="AW75" s="35">
        <v>0</v>
      </c>
      <c r="AX75" s="35">
        <v>0</v>
      </c>
      <c r="AY75" s="35">
        <v>0</v>
      </c>
      <c r="AZ75" s="36">
        <v>0</v>
      </c>
      <c r="BA75" s="33">
        <f t="shared" si="91"/>
        <v>33.95</v>
      </c>
      <c r="BB75" s="32">
        <f t="shared" si="92"/>
        <v>0.5</v>
      </c>
      <c r="BC75" s="26">
        <f t="shared" si="93"/>
        <v>0</v>
      </c>
      <c r="BD75" s="64">
        <f t="shared" si="94"/>
        <v>34.45</v>
      </c>
      <c r="BE75" s="33"/>
      <c r="BF75" s="61"/>
      <c r="BG75" s="35"/>
      <c r="BH75" s="35"/>
      <c r="BI75" s="35"/>
      <c r="BJ75" s="35"/>
      <c r="BK75" s="36"/>
      <c r="BL75" s="57">
        <f t="shared" si="95"/>
        <v>0</v>
      </c>
      <c r="BM75" s="48">
        <f t="shared" si="96"/>
        <v>0</v>
      </c>
      <c r="BN75" s="47">
        <f t="shared" si="97"/>
        <v>0</v>
      </c>
      <c r="BO75" s="46">
        <f t="shared" si="98"/>
        <v>0</v>
      </c>
      <c r="BP75" s="37">
        <v>30.36</v>
      </c>
      <c r="BQ75" s="34"/>
      <c r="BR75" s="34"/>
      <c r="BS75" s="34"/>
      <c r="BT75" s="35">
        <v>7</v>
      </c>
      <c r="BU75" s="35">
        <v>0</v>
      </c>
      <c r="BV75" s="35">
        <v>0</v>
      </c>
      <c r="BW75" s="35">
        <v>0</v>
      </c>
      <c r="BX75" s="36">
        <v>0</v>
      </c>
      <c r="BY75" s="33">
        <f t="shared" si="99"/>
        <v>30.36</v>
      </c>
      <c r="BZ75" s="32">
        <f t="shared" si="100"/>
        <v>3.5</v>
      </c>
      <c r="CA75" s="38">
        <f t="shared" si="101"/>
        <v>0</v>
      </c>
      <c r="CB75" s="27">
        <f t="shared" si="102"/>
        <v>33.86</v>
      </c>
      <c r="CC75" s="1"/>
      <c r="CD75" s="1"/>
      <c r="CE75" s="2"/>
      <c r="CF75" s="2"/>
      <c r="CG75" s="2"/>
      <c r="CH75" s="2"/>
      <c r="CI75" s="2"/>
      <c r="CJ75" s="7"/>
      <c r="CK75" s="14"/>
      <c r="CL75" s="6"/>
      <c r="CM75" s="15"/>
      <c r="CN75" s="16"/>
      <c r="CO75" s="1"/>
      <c r="CP75" s="2"/>
      <c r="CQ75" s="2"/>
      <c r="CR75" s="2"/>
      <c r="CS75" s="2"/>
      <c r="CT75" s="2"/>
      <c r="CU75" s="7"/>
      <c r="CV75" s="14"/>
      <c r="CW75" s="6"/>
      <c r="CX75" s="15"/>
      <c r="CY75" s="16"/>
      <c r="CZ75" s="1"/>
      <c r="DA75" s="2"/>
      <c r="DB75" s="2"/>
      <c r="DC75" s="2"/>
      <c r="DD75" s="2"/>
      <c r="DE75" s="2"/>
      <c r="DF75" s="7"/>
      <c r="DG75" s="14"/>
      <c r="DH75" s="6"/>
      <c r="DI75" s="15"/>
      <c r="DJ75" s="16"/>
      <c r="DK75" s="1"/>
      <c r="DL75" s="2"/>
      <c r="DM75" s="2"/>
      <c r="DN75" s="2"/>
      <c r="DO75" s="2"/>
      <c r="DP75" s="2"/>
      <c r="DQ75" s="7"/>
      <c r="DR75" s="14"/>
      <c r="DS75" s="6"/>
      <c r="DT75" s="15"/>
      <c r="DU75" s="16"/>
      <c r="DV75" s="1"/>
      <c r="DW75" s="2"/>
      <c r="DX75" s="2"/>
      <c r="DY75" s="2"/>
      <c r="DZ75" s="2"/>
      <c r="EA75" s="2"/>
      <c r="EB75" s="7"/>
      <c r="EC75" s="14"/>
      <c r="ED75" s="6"/>
      <c r="EE75" s="15"/>
      <c r="EF75" s="16"/>
      <c r="EG75" s="1"/>
      <c r="EH75" s="2"/>
      <c r="EI75" s="2"/>
      <c r="EJ75" s="2"/>
      <c r="EK75" s="2"/>
      <c r="EL75" s="2"/>
      <c r="EM75" s="7"/>
      <c r="EN75" s="14"/>
      <c r="EO75" s="6"/>
      <c r="EP75" s="15"/>
      <c r="EQ75" s="16"/>
      <c r="ER75" s="1"/>
      <c r="ES75" s="2"/>
      <c r="ET75" s="2"/>
      <c r="EU75" s="2"/>
      <c r="EV75" s="2"/>
      <c r="EW75" s="2"/>
      <c r="EX75" s="7"/>
      <c r="EY75" s="14"/>
      <c r="EZ75" s="6"/>
      <c r="FA75" s="15"/>
      <c r="FB75" s="16"/>
      <c r="FC75" s="1"/>
      <c r="FD75" s="2"/>
      <c r="FE75" s="2"/>
      <c r="FF75" s="2"/>
      <c r="FG75" s="2"/>
      <c r="FH75" s="2"/>
      <c r="FI75" s="7"/>
      <c r="FJ75" s="14"/>
      <c r="FK75" s="6"/>
      <c r="FL75" s="15"/>
      <c r="FM75" s="16"/>
      <c r="FN75" s="1"/>
      <c r="FO75" s="2"/>
      <c r="FP75" s="2"/>
      <c r="FQ75" s="2"/>
      <c r="FR75" s="2"/>
      <c r="FS75" s="2"/>
      <c r="FT75" s="7"/>
      <c r="FU75" s="14"/>
      <c r="FV75" s="6"/>
      <c r="FW75" s="15"/>
      <c r="FX75" s="16"/>
      <c r="FY75" s="1"/>
      <c r="FZ75" s="2"/>
      <c r="GA75" s="2"/>
      <c r="GB75" s="2"/>
      <c r="GC75" s="2"/>
      <c r="GD75" s="2"/>
      <c r="GE75" s="7"/>
      <c r="GF75" s="14"/>
      <c r="GG75" s="6"/>
      <c r="GH75" s="15"/>
      <c r="GI75" s="16"/>
      <c r="GJ75" s="1"/>
      <c r="GK75" s="2"/>
      <c r="GL75" s="2"/>
      <c r="GM75" s="2"/>
      <c r="GN75" s="2"/>
      <c r="GO75" s="2"/>
      <c r="GP75" s="7"/>
      <c r="GQ75" s="14"/>
      <c r="GR75" s="6"/>
      <c r="GS75" s="15"/>
      <c r="GT75" s="16"/>
      <c r="GU75" s="1"/>
      <c r="GV75" s="2"/>
      <c r="GW75" s="2"/>
      <c r="GX75" s="2"/>
      <c r="GY75" s="2"/>
      <c r="GZ75" s="2"/>
      <c r="HA75" s="7"/>
      <c r="HB75" s="14"/>
      <c r="HC75" s="6"/>
      <c r="HD75" s="15"/>
      <c r="HE75" s="16"/>
      <c r="HF75" s="1"/>
      <c r="HG75" s="2"/>
      <c r="HH75" s="2"/>
      <c r="HI75" s="2"/>
      <c r="HJ75" s="2"/>
      <c r="HK75" s="2"/>
      <c r="HL75" s="7"/>
      <c r="HM75" s="14"/>
      <c r="HN75" s="6"/>
      <c r="HO75" s="15"/>
      <c r="HP75" s="16"/>
      <c r="HQ75" s="1"/>
      <c r="HR75" s="2"/>
      <c r="HS75" s="2"/>
      <c r="HT75" s="2"/>
      <c r="HU75" s="2"/>
      <c r="HV75" s="2"/>
      <c r="HW75" s="7"/>
      <c r="HX75" s="14"/>
      <c r="HY75" s="6"/>
      <c r="HZ75" s="15"/>
      <c r="IA75" s="16"/>
      <c r="IB75" s="1"/>
      <c r="IC75" s="2"/>
      <c r="ID75" s="2"/>
      <c r="IE75" s="2"/>
      <c r="IF75" s="2"/>
      <c r="IG75" s="2"/>
      <c r="IH75" s="7"/>
      <c r="II75" s="14"/>
      <c r="IJ75" s="6"/>
      <c r="IK75" s="52"/>
      <c r="IL75" s="53"/>
    </row>
    <row r="76" spans="1:246" ht="12.75">
      <c r="A76" s="31">
        <v>26</v>
      </c>
      <c r="B76" s="96" t="s">
        <v>174</v>
      </c>
      <c r="C76" s="29"/>
      <c r="D76" s="30"/>
      <c r="E76" s="97" t="s">
        <v>17</v>
      </c>
      <c r="F76" s="98" t="s">
        <v>25</v>
      </c>
      <c r="G76" s="28">
        <f t="shared" si="105"/>
      </c>
      <c r="H76" s="24" t="e">
        <f>IF(AND($H$2="Y",J76&gt;0,OR(AND(G76=1,#REF!=10),AND(G76=2,#REF!=20),AND(G76=3,#REF!=30),AND(G76=4,G144=40),AND(G76=5,G150=50),AND(G76=6,G157=60),AND(G76=7,G166=70),AND(G76=8,#REF!=80),AND(G76=9,G174=90),AND(G76=10,#REF!=100))),VLOOKUP(J76-1,SortLookup!$A$13:$B$16,2,FALSE),"")</f>
        <v>#REF!</v>
      </c>
      <c r="I76" s="40">
        <f>IF(ISNA(VLOOKUP(E76,SortLookup!$A$1:$B$5,2,FALSE))," ",VLOOKUP(E76,SortLookup!$A$1:$B$5,2,FALSE))</f>
        <v>0</v>
      </c>
      <c r="J76" s="25">
        <f>IF(ISNA(VLOOKUP(F76,SortLookup!$A$7:$B$11,2,FALSE))," ",VLOOKUP(F76,SortLookup!$A$7:$B$11,2,FALSE))</f>
        <v>4</v>
      </c>
      <c r="K76" s="79">
        <f t="shared" si="78"/>
        <v>203.72</v>
      </c>
      <c r="L76" s="80">
        <f t="shared" si="79"/>
        <v>184.72</v>
      </c>
      <c r="M76" s="47">
        <f t="shared" si="80"/>
        <v>6</v>
      </c>
      <c r="N76" s="48">
        <f t="shared" si="81"/>
        <v>13</v>
      </c>
      <c r="O76" s="81">
        <f t="shared" si="82"/>
        <v>26</v>
      </c>
      <c r="P76" s="37">
        <v>20.72</v>
      </c>
      <c r="Q76" s="34">
        <v>4.05</v>
      </c>
      <c r="R76" s="34">
        <v>4.23</v>
      </c>
      <c r="S76" s="34">
        <v>37.14</v>
      </c>
      <c r="T76" s="34"/>
      <c r="U76" s="34"/>
      <c r="V76" s="34"/>
      <c r="W76" s="35">
        <v>13</v>
      </c>
      <c r="X76" s="35">
        <v>0</v>
      </c>
      <c r="Y76" s="35">
        <v>0</v>
      </c>
      <c r="Z76" s="35">
        <v>0</v>
      </c>
      <c r="AA76" s="36">
        <v>0</v>
      </c>
      <c r="AB76" s="33">
        <f t="shared" si="83"/>
        <v>66.14</v>
      </c>
      <c r="AC76" s="32">
        <f t="shared" si="84"/>
        <v>6.5</v>
      </c>
      <c r="AD76" s="26">
        <f t="shared" si="85"/>
        <v>0</v>
      </c>
      <c r="AE76" s="64">
        <f t="shared" si="86"/>
        <v>72.64</v>
      </c>
      <c r="AF76" s="37">
        <v>29.13</v>
      </c>
      <c r="AG76" s="34"/>
      <c r="AH76" s="34"/>
      <c r="AI76" s="34"/>
      <c r="AJ76" s="35">
        <v>0</v>
      </c>
      <c r="AK76" s="35">
        <v>1</v>
      </c>
      <c r="AL76" s="35">
        <v>0</v>
      </c>
      <c r="AM76" s="35">
        <v>0</v>
      </c>
      <c r="AN76" s="36">
        <v>0</v>
      </c>
      <c r="AO76" s="33">
        <f t="shared" si="87"/>
        <v>29.13</v>
      </c>
      <c r="AP76" s="32">
        <f t="shared" si="88"/>
        <v>0</v>
      </c>
      <c r="AQ76" s="26">
        <f t="shared" si="89"/>
        <v>3</v>
      </c>
      <c r="AR76" s="64">
        <f t="shared" si="90"/>
        <v>32.13</v>
      </c>
      <c r="AS76" s="37">
        <v>30.06</v>
      </c>
      <c r="AT76" s="34"/>
      <c r="AU76" s="34"/>
      <c r="AV76" s="35">
        <v>2</v>
      </c>
      <c r="AW76" s="35">
        <v>0</v>
      </c>
      <c r="AX76" s="35">
        <v>0</v>
      </c>
      <c r="AY76" s="35">
        <v>0</v>
      </c>
      <c r="AZ76" s="36">
        <v>0</v>
      </c>
      <c r="BA76" s="33">
        <f t="shared" si="91"/>
        <v>30.06</v>
      </c>
      <c r="BB76" s="32">
        <f t="shared" si="92"/>
        <v>1</v>
      </c>
      <c r="BC76" s="26">
        <f t="shared" si="93"/>
        <v>0</v>
      </c>
      <c r="BD76" s="64">
        <f t="shared" si="94"/>
        <v>31.06</v>
      </c>
      <c r="BE76" s="33"/>
      <c r="BF76" s="61"/>
      <c r="BG76" s="35"/>
      <c r="BH76" s="35"/>
      <c r="BI76" s="35"/>
      <c r="BJ76" s="35"/>
      <c r="BK76" s="36"/>
      <c r="BL76" s="57">
        <f t="shared" si="95"/>
        <v>0</v>
      </c>
      <c r="BM76" s="48">
        <f t="shared" si="96"/>
        <v>0</v>
      </c>
      <c r="BN76" s="47">
        <f t="shared" si="97"/>
        <v>0</v>
      </c>
      <c r="BO76" s="46">
        <f t="shared" si="98"/>
        <v>0</v>
      </c>
      <c r="BP76" s="37">
        <v>59.39</v>
      </c>
      <c r="BQ76" s="34"/>
      <c r="BR76" s="34"/>
      <c r="BS76" s="34"/>
      <c r="BT76" s="35">
        <v>11</v>
      </c>
      <c r="BU76" s="35">
        <v>1</v>
      </c>
      <c r="BV76" s="35">
        <v>0</v>
      </c>
      <c r="BW76" s="35">
        <v>0</v>
      </c>
      <c r="BX76" s="36">
        <v>0</v>
      </c>
      <c r="BY76" s="33">
        <f t="shared" si="99"/>
        <v>59.39</v>
      </c>
      <c r="BZ76" s="32">
        <f t="shared" si="100"/>
        <v>5.5</v>
      </c>
      <c r="CA76" s="38">
        <f t="shared" si="101"/>
        <v>3</v>
      </c>
      <c r="CB76" s="27">
        <f t="shared" si="102"/>
        <v>67.89</v>
      </c>
      <c r="CC76" s="1"/>
      <c r="CD76" s="1"/>
      <c r="CE76" s="2"/>
      <c r="CF76" s="2"/>
      <c r="CG76" s="2"/>
      <c r="CH76" s="2"/>
      <c r="CI76" s="2"/>
      <c r="CJ76" s="7"/>
      <c r="CK76" s="14"/>
      <c r="CL76" s="6"/>
      <c r="CM76" s="15"/>
      <c r="CN76" s="16"/>
      <c r="CO76" s="1"/>
      <c r="CP76" s="2"/>
      <c r="CQ76" s="2"/>
      <c r="CR76" s="2"/>
      <c r="CS76" s="2"/>
      <c r="CT76" s="2"/>
      <c r="CU76" s="7"/>
      <c r="CV76" s="14"/>
      <c r="CW76" s="6"/>
      <c r="CX76" s="15"/>
      <c r="CY76" s="16"/>
      <c r="CZ76" s="1"/>
      <c r="DA76" s="2"/>
      <c r="DB76" s="2"/>
      <c r="DC76" s="2"/>
      <c r="DD76" s="2"/>
      <c r="DE76" s="2"/>
      <c r="DF76" s="7"/>
      <c r="DG76" s="14"/>
      <c r="DH76" s="6"/>
      <c r="DI76" s="15"/>
      <c r="DJ76" s="16"/>
      <c r="DK76" s="1"/>
      <c r="DL76" s="2"/>
      <c r="DM76" s="2"/>
      <c r="DN76" s="2"/>
      <c r="DO76" s="2"/>
      <c r="DP76" s="2"/>
      <c r="DQ76" s="7"/>
      <c r="DR76" s="14"/>
      <c r="DS76" s="6"/>
      <c r="DT76" s="15"/>
      <c r="DU76" s="16"/>
      <c r="DV76" s="1"/>
      <c r="DW76" s="2"/>
      <c r="DX76" s="2"/>
      <c r="DY76" s="2"/>
      <c r="DZ76" s="2"/>
      <c r="EA76" s="2"/>
      <c r="EB76" s="7"/>
      <c r="EC76" s="14"/>
      <c r="ED76" s="6"/>
      <c r="EE76" s="15"/>
      <c r="EF76" s="16"/>
      <c r="EG76" s="1"/>
      <c r="EH76" s="2"/>
      <c r="EI76" s="2"/>
      <c r="EJ76" s="2"/>
      <c r="EK76" s="2"/>
      <c r="EL76" s="2"/>
      <c r="EM76" s="7"/>
      <c r="EN76" s="14"/>
      <c r="EO76" s="6"/>
      <c r="EP76" s="15"/>
      <c r="EQ76" s="16"/>
      <c r="ER76" s="1"/>
      <c r="ES76" s="2"/>
      <c r="ET76" s="2"/>
      <c r="EU76" s="2"/>
      <c r="EV76" s="2"/>
      <c r="EW76" s="2"/>
      <c r="EX76" s="7"/>
      <c r="EY76" s="14"/>
      <c r="EZ76" s="6"/>
      <c r="FA76" s="15"/>
      <c r="FB76" s="16"/>
      <c r="FC76" s="1"/>
      <c r="FD76" s="2"/>
      <c r="FE76" s="2"/>
      <c r="FF76" s="2"/>
      <c r="FG76" s="2"/>
      <c r="FH76" s="2"/>
      <c r="FI76" s="7"/>
      <c r="FJ76" s="14"/>
      <c r="FK76" s="6"/>
      <c r="FL76" s="15"/>
      <c r="FM76" s="16"/>
      <c r="FN76" s="1"/>
      <c r="FO76" s="2"/>
      <c r="FP76" s="2"/>
      <c r="FQ76" s="2"/>
      <c r="FR76" s="2"/>
      <c r="FS76" s="2"/>
      <c r="FT76" s="7"/>
      <c r="FU76" s="14"/>
      <c r="FV76" s="6"/>
      <c r="FW76" s="15"/>
      <c r="FX76" s="16"/>
      <c r="FY76" s="1"/>
      <c r="FZ76" s="2"/>
      <c r="GA76" s="2"/>
      <c r="GB76" s="2"/>
      <c r="GC76" s="2"/>
      <c r="GD76" s="2"/>
      <c r="GE76" s="7"/>
      <c r="GF76" s="14"/>
      <c r="GG76" s="6"/>
      <c r="GH76" s="15"/>
      <c r="GI76" s="16"/>
      <c r="GJ76" s="1"/>
      <c r="GK76" s="2"/>
      <c r="GL76" s="2"/>
      <c r="GM76" s="2"/>
      <c r="GN76" s="2"/>
      <c r="GO76" s="2"/>
      <c r="GP76" s="7"/>
      <c r="GQ76" s="14"/>
      <c r="GR76" s="6"/>
      <c r="GS76" s="15"/>
      <c r="GT76" s="16"/>
      <c r="GU76" s="1"/>
      <c r="GV76" s="2"/>
      <c r="GW76" s="2"/>
      <c r="GX76" s="2"/>
      <c r="GY76" s="2"/>
      <c r="GZ76" s="2"/>
      <c r="HA76" s="7"/>
      <c r="HB76" s="14"/>
      <c r="HC76" s="6"/>
      <c r="HD76" s="15"/>
      <c r="HE76" s="16"/>
      <c r="HF76" s="1"/>
      <c r="HG76" s="2"/>
      <c r="HH76" s="2"/>
      <c r="HI76" s="2"/>
      <c r="HJ76" s="2"/>
      <c r="HK76" s="2"/>
      <c r="HL76" s="7"/>
      <c r="HM76" s="14"/>
      <c r="HN76" s="6"/>
      <c r="HO76" s="15"/>
      <c r="HP76" s="16"/>
      <c r="HQ76" s="1"/>
      <c r="HR76" s="2"/>
      <c r="HS76" s="2"/>
      <c r="HT76" s="2"/>
      <c r="HU76" s="2"/>
      <c r="HV76" s="2"/>
      <c r="HW76" s="7"/>
      <c r="HX76" s="14"/>
      <c r="HY76" s="6"/>
      <c r="HZ76" s="15"/>
      <c r="IA76" s="16"/>
      <c r="IB76" s="1"/>
      <c r="IC76" s="2"/>
      <c r="ID76" s="2"/>
      <c r="IE76" s="2"/>
      <c r="IF76" s="2"/>
      <c r="IG76" s="2"/>
      <c r="IH76" s="7"/>
      <c r="II76" s="14"/>
      <c r="IJ76" s="6"/>
      <c r="IK76" s="52"/>
      <c r="IL76" s="53"/>
    </row>
    <row r="77" spans="1:246" ht="12.75">
      <c r="A77" s="31">
        <v>27</v>
      </c>
      <c r="B77" s="96" t="s">
        <v>149</v>
      </c>
      <c r="C77" s="29"/>
      <c r="D77" s="30"/>
      <c r="E77" s="97" t="s">
        <v>17</v>
      </c>
      <c r="F77" s="98" t="s">
        <v>97</v>
      </c>
      <c r="G77" s="28">
        <f t="shared" si="105"/>
      </c>
      <c r="H77" s="24" t="e">
        <f>IF(AND($H$2="Y",J77&gt;0,OR(AND(G77=1,#REF!=10),AND(G77=2,#REF!=20),AND(G77=3,#REF!=30),AND(G77=4,G143=40),AND(G77=5,G149=50),AND(G77=6,#REF!=60),AND(G77=7,G158=70),AND(G77=8,#REF!=80),AND(G77=9,G166=90),AND(G77=10,#REF!=100))),VLOOKUP(J77-1,SortLookup!$A$13:$B$16,2,FALSE),"")</f>
        <v>#REF!</v>
      </c>
      <c r="I77" s="40">
        <f>IF(ISNA(VLOOKUP(E77,SortLookup!$A$1:$B$5,2,FALSE))," ",VLOOKUP(E77,SortLookup!$A$1:$B$5,2,FALSE))</f>
        <v>0</v>
      </c>
      <c r="J77" s="25" t="str">
        <f>IF(ISNA(VLOOKUP(F77,SortLookup!$A$7:$B$11,2,FALSE))," ",VLOOKUP(F77,SortLookup!$A$7:$B$11,2,FALSE))</f>
        <v> </v>
      </c>
      <c r="K77" s="79">
        <f t="shared" si="78"/>
        <v>210.59</v>
      </c>
      <c r="L77" s="80">
        <f t="shared" si="79"/>
        <v>188.09</v>
      </c>
      <c r="M77" s="47">
        <f t="shared" si="80"/>
        <v>8</v>
      </c>
      <c r="N77" s="48">
        <f t="shared" si="81"/>
        <v>14.5</v>
      </c>
      <c r="O77" s="81">
        <f t="shared" si="82"/>
        <v>29</v>
      </c>
      <c r="P77" s="37">
        <v>3.36</v>
      </c>
      <c r="Q77" s="34">
        <v>3.7</v>
      </c>
      <c r="R77" s="34">
        <v>4.2</v>
      </c>
      <c r="S77" s="34">
        <v>28.3</v>
      </c>
      <c r="T77" s="34"/>
      <c r="U77" s="34"/>
      <c r="V77" s="34"/>
      <c r="W77" s="35">
        <v>18</v>
      </c>
      <c r="X77" s="35">
        <v>0</v>
      </c>
      <c r="Y77" s="35">
        <v>0</v>
      </c>
      <c r="Z77" s="35">
        <v>1</v>
      </c>
      <c r="AA77" s="36">
        <v>0</v>
      </c>
      <c r="AB77" s="33">
        <f t="shared" si="83"/>
        <v>39.56</v>
      </c>
      <c r="AC77" s="32">
        <f t="shared" si="84"/>
        <v>9</v>
      </c>
      <c r="AD77" s="26">
        <f t="shared" si="85"/>
        <v>5</v>
      </c>
      <c r="AE77" s="64">
        <f t="shared" si="86"/>
        <v>53.56</v>
      </c>
      <c r="AF77" s="37">
        <v>66.74</v>
      </c>
      <c r="AG77" s="34"/>
      <c r="AH77" s="34"/>
      <c r="AI77" s="34"/>
      <c r="AJ77" s="35">
        <v>1</v>
      </c>
      <c r="AK77" s="35">
        <v>0</v>
      </c>
      <c r="AL77" s="35">
        <v>0</v>
      </c>
      <c r="AM77" s="35">
        <v>0</v>
      </c>
      <c r="AN77" s="36">
        <v>0</v>
      </c>
      <c r="AO77" s="33">
        <f t="shared" si="87"/>
        <v>66.74</v>
      </c>
      <c r="AP77" s="32">
        <f t="shared" si="88"/>
        <v>0.5</v>
      </c>
      <c r="AQ77" s="26">
        <f t="shared" si="89"/>
        <v>0</v>
      </c>
      <c r="AR77" s="64">
        <f t="shared" si="90"/>
        <v>67.24</v>
      </c>
      <c r="AS77" s="37">
        <v>34.4</v>
      </c>
      <c r="AT77" s="34"/>
      <c r="AU77" s="34"/>
      <c r="AV77" s="35">
        <v>1</v>
      </c>
      <c r="AW77" s="35">
        <v>0</v>
      </c>
      <c r="AX77" s="35">
        <v>0</v>
      </c>
      <c r="AY77" s="35">
        <v>0</v>
      </c>
      <c r="AZ77" s="36">
        <v>0</v>
      </c>
      <c r="BA77" s="33">
        <f t="shared" si="91"/>
        <v>34.4</v>
      </c>
      <c r="BB77" s="32">
        <f t="shared" si="92"/>
        <v>0.5</v>
      </c>
      <c r="BC77" s="26">
        <f t="shared" si="93"/>
        <v>0</v>
      </c>
      <c r="BD77" s="64">
        <f t="shared" si="94"/>
        <v>34.9</v>
      </c>
      <c r="BE77" s="33"/>
      <c r="BF77" s="61"/>
      <c r="BG77" s="35"/>
      <c r="BH77" s="35"/>
      <c r="BI77" s="35"/>
      <c r="BJ77" s="35"/>
      <c r="BK77" s="36"/>
      <c r="BL77" s="57">
        <f t="shared" si="95"/>
        <v>0</v>
      </c>
      <c r="BM77" s="48">
        <f t="shared" si="96"/>
        <v>0</v>
      </c>
      <c r="BN77" s="47">
        <f t="shared" si="97"/>
        <v>0</v>
      </c>
      <c r="BO77" s="46">
        <f t="shared" si="98"/>
        <v>0</v>
      </c>
      <c r="BP77" s="37">
        <v>47.39</v>
      </c>
      <c r="BQ77" s="34"/>
      <c r="BR77" s="34"/>
      <c r="BS77" s="34"/>
      <c r="BT77" s="35">
        <v>9</v>
      </c>
      <c r="BU77" s="35">
        <v>1</v>
      </c>
      <c r="BV77" s="35">
        <v>0</v>
      </c>
      <c r="BW77" s="35">
        <v>0</v>
      </c>
      <c r="BX77" s="36">
        <v>0</v>
      </c>
      <c r="BY77" s="33">
        <f t="shared" si="99"/>
        <v>47.39</v>
      </c>
      <c r="BZ77" s="32">
        <f t="shared" si="100"/>
        <v>4.5</v>
      </c>
      <c r="CA77" s="38">
        <f t="shared" si="101"/>
        <v>3</v>
      </c>
      <c r="CB77" s="27">
        <f t="shared" si="102"/>
        <v>54.89</v>
      </c>
      <c r="CC77" s="1"/>
      <c r="CD77" s="1"/>
      <c r="CE77" s="2"/>
      <c r="CF77" s="2"/>
      <c r="CG77" s="2"/>
      <c r="CH77" s="2"/>
      <c r="CI77" s="2"/>
      <c r="CJ77" s="7"/>
      <c r="CK77" s="14"/>
      <c r="CL77" s="6"/>
      <c r="CM77" s="15"/>
      <c r="CN77" s="16"/>
      <c r="CO77" s="1"/>
      <c r="CP77" s="2"/>
      <c r="CQ77" s="2"/>
      <c r="CR77" s="2"/>
      <c r="CS77" s="2"/>
      <c r="CT77" s="2"/>
      <c r="CU77" s="7"/>
      <c r="CV77" s="14"/>
      <c r="CW77" s="6"/>
      <c r="CX77" s="15"/>
      <c r="CY77" s="16"/>
      <c r="CZ77" s="1"/>
      <c r="DA77" s="2"/>
      <c r="DB77" s="2"/>
      <c r="DC77" s="2"/>
      <c r="DD77" s="2"/>
      <c r="DE77" s="2"/>
      <c r="DF77" s="7"/>
      <c r="DG77" s="14"/>
      <c r="DH77" s="6"/>
      <c r="DI77" s="15"/>
      <c r="DJ77" s="16"/>
      <c r="DK77" s="1"/>
      <c r="DL77" s="2"/>
      <c r="DM77" s="2"/>
      <c r="DN77" s="2"/>
      <c r="DO77" s="2"/>
      <c r="DP77" s="2"/>
      <c r="DQ77" s="7"/>
      <c r="DR77" s="14"/>
      <c r="DS77" s="6"/>
      <c r="DT77" s="15"/>
      <c r="DU77" s="16"/>
      <c r="DV77" s="1"/>
      <c r="DW77" s="2"/>
      <c r="DX77" s="2"/>
      <c r="DY77" s="2"/>
      <c r="DZ77" s="2"/>
      <c r="EA77" s="2"/>
      <c r="EB77" s="7"/>
      <c r="EC77" s="14"/>
      <c r="ED77" s="6"/>
      <c r="EE77" s="15"/>
      <c r="EF77" s="16"/>
      <c r="EG77" s="1"/>
      <c r="EH77" s="2"/>
      <c r="EI77" s="2"/>
      <c r="EJ77" s="2"/>
      <c r="EK77" s="2"/>
      <c r="EL77" s="2"/>
      <c r="EM77" s="7"/>
      <c r="EN77" s="14"/>
      <c r="EO77" s="6"/>
      <c r="EP77" s="15"/>
      <c r="EQ77" s="16"/>
      <c r="ER77" s="1"/>
      <c r="ES77" s="2"/>
      <c r="ET77" s="2"/>
      <c r="EU77" s="2"/>
      <c r="EV77" s="2"/>
      <c r="EW77" s="2"/>
      <c r="EX77" s="7"/>
      <c r="EY77" s="14"/>
      <c r="EZ77" s="6"/>
      <c r="FA77" s="15"/>
      <c r="FB77" s="16"/>
      <c r="FC77" s="1"/>
      <c r="FD77" s="2"/>
      <c r="FE77" s="2"/>
      <c r="FF77" s="2"/>
      <c r="FG77" s="2"/>
      <c r="FH77" s="2"/>
      <c r="FI77" s="7"/>
      <c r="FJ77" s="14"/>
      <c r="FK77" s="6"/>
      <c r="FL77" s="15"/>
      <c r="FM77" s="16"/>
      <c r="FN77" s="1"/>
      <c r="FO77" s="2"/>
      <c r="FP77" s="2"/>
      <c r="FQ77" s="2"/>
      <c r="FR77" s="2"/>
      <c r="FS77" s="2"/>
      <c r="FT77" s="7"/>
      <c r="FU77" s="14"/>
      <c r="FV77" s="6"/>
      <c r="FW77" s="15"/>
      <c r="FX77" s="16"/>
      <c r="FY77" s="1"/>
      <c r="FZ77" s="2"/>
      <c r="GA77" s="2"/>
      <c r="GB77" s="2"/>
      <c r="GC77" s="2"/>
      <c r="GD77" s="2"/>
      <c r="GE77" s="7"/>
      <c r="GF77" s="14"/>
      <c r="GG77" s="6"/>
      <c r="GH77" s="15"/>
      <c r="GI77" s="16"/>
      <c r="GJ77" s="1"/>
      <c r="GK77" s="2"/>
      <c r="GL77" s="2"/>
      <c r="GM77" s="2"/>
      <c r="GN77" s="2"/>
      <c r="GO77" s="2"/>
      <c r="GP77" s="7"/>
      <c r="GQ77" s="14"/>
      <c r="GR77" s="6"/>
      <c r="GS77" s="15"/>
      <c r="GT77" s="16"/>
      <c r="GU77" s="1"/>
      <c r="GV77" s="2"/>
      <c r="GW77" s="2"/>
      <c r="GX77" s="2"/>
      <c r="GY77" s="2"/>
      <c r="GZ77" s="2"/>
      <c r="HA77" s="7"/>
      <c r="HB77" s="14"/>
      <c r="HC77" s="6"/>
      <c r="HD77" s="15"/>
      <c r="HE77" s="16"/>
      <c r="HF77" s="1"/>
      <c r="HG77" s="2"/>
      <c r="HH77" s="2"/>
      <c r="HI77" s="2"/>
      <c r="HJ77" s="2"/>
      <c r="HK77" s="2"/>
      <c r="HL77" s="7"/>
      <c r="HM77" s="14"/>
      <c r="HN77" s="6"/>
      <c r="HO77" s="15"/>
      <c r="HP77" s="16"/>
      <c r="HQ77" s="1"/>
      <c r="HR77" s="2"/>
      <c r="HS77" s="2"/>
      <c r="HT77" s="2"/>
      <c r="HU77" s="2"/>
      <c r="HV77" s="2"/>
      <c r="HW77" s="7"/>
      <c r="HX77" s="14"/>
      <c r="HY77" s="6"/>
      <c r="HZ77" s="15"/>
      <c r="IA77" s="16"/>
      <c r="IB77" s="1"/>
      <c r="IC77" s="2"/>
      <c r="ID77" s="2"/>
      <c r="IE77" s="2"/>
      <c r="IF77" s="2"/>
      <c r="IG77" s="2"/>
      <c r="IH77" s="7"/>
      <c r="II77" s="14"/>
      <c r="IJ77" s="6"/>
      <c r="IK77" s="52"/>
      <c r="IL77" s="53"/>
    </row>
    <row r="78" spans="1:246" ht="12.75">
      <c r="A78" s="31">
        <v>28</v>
      </c>
      <c r="B78" s="96" t="s">
        <v>144</v>
      </c>
      <c r="C78" s="29"/>
      <c r="D78" s="30"/>
      <c r="E78" s="97" t="s">
        <v>17</v>
      </c>
      <c r="F78" s="98" t="s">
        <v>96</v>
      </c>
      <c r="G78" s="28">
        <f t="shared" si="105"/>
      </c>
      <c r="H78" s="24" t="e">
        <f>IF(AND($H$2="Y",J78&gt;0,OR(AND(G78=1,#REF!=10),AND(G78=2,G161=20),AND(G78=3,G167=30),AND(G78=4,#REF!=40),AND(G78=5,G176=50),AND(G78=6,G185=60),AND(G78=7,G194=70),AND(G78=8,G203=80),AND(G78=9,G212=90),AND(G78=10,G221=100))),VLOOKUP(J78-1,SortLookup!$A$13:$B$16,2,FALSE),"")</f>
        <v>#REF!</v>
      </c>
      <c r="I78" s="40">
        <f>IF(ISNA(VLOOKUP(E78,SortLookup!$A$1:$B$5,2,FALSE))," ",VLOOKUP(E78,SortLookup!$A$1:$B$5,2,FALSE))</f>
        <v>0</v>
      </c>
      <c r="J78" s="25" t="str">
        <f>IF(ISNA(VLOOKUP(F78,SortLookup!$A$7:$B$11,2,FALSE))," ",VLOOKUP(F78,SortLookup!$A$7:$B$11,2,FALSE))</f>
        <v> </v>
      </c>
      <c r="K78" s="79">
        <f t="shared" si="78"/>
        <v>211.36</v>
      </c>
      <c r="L78" s="80">
        <f t="shared" si="79"/>
        <v>184.36</v>
      </c>
      <c r="M78" s="47">
        <f t="shared" si="80"/>
        <v>3</v>
      </c>
      <c r="N78" s="48">
        <f t="shared" si="81"/>
        <v>24</v>
      </c>
      <c r="O78" s="81">
        <f t="shared" si="82"/>
        <v>48</v>
      </c>
      <c r="P78" s="37">
        <v>4.53</v>
      </c>
      <c r="Q78" s="34">
        <v>3.15</v>
      </c>
      <c r="R78" s="34">
        <v>5.61</v>
      </c>
      <c r="S78" s="34">
        <v>25.9</v>
      </c>
      <c r="T78" s="34"/>
      <c r="U78" s="34"/>
      <c r="V78" s="34"/>
      <c r="W78" s="35">
        <v>36</v>
      </c>
      <c r="X78" s="35">
        <v>0</v>
      </c>
      <c r="Y78" s="35">
        <v>0</v>
      </c>
      <c r="Z78" s="35">
        <v>0</v>
      </c>
      <c r="AA78" s="36">
        <v>0</v>
      </c>
      <c r="AB78" s="33">
        <f t="shared" si="83"/>
        <v>39.19</v>
      </c>
      <c r="AC78" s="32">
        <f t="shared" si="84"/>
        <v>18</v>
      </c>
      <c r="AD78" s="26">
        <f t="shared" si="85"/>
        <v>0</v>
      </c>
      <c r="AE78" s="64">
        <f t="shared" si="86"/>
        <v>57.19</v>
      </c>
      <c r="AF78" s="37">
        <v>73.8</v>
      </c>
      <c r="AG78" s="34"/>
      <c r="AH78" s="34"/>
      <c r="AI78" s="34"/>
      <c r="AJ78" s="35">
        <v>1</v>
      </c>
      <c r="AK78" s="35">
        <v>0</v>
      </c>
      <c r="AL78" s="35">
        <v>0</v>
      </c>
      <c r="AM78" s="35">
        <v>0</v>
      </c>
      <c r="AN78" s="36">
        <v>0</v>
      </c>
      <c r="AO78" s="33">
        <f t="shared" si="87"/>
        <v>73.8</v>
      </c>
      <c r="AP78" s="32">
        <f t="shared" si="88"/>
        <v>0.5</v>
      </c>
      <c r="AQ78" s="26">
        <f t="shared" si="89"/>
        <v>0</v>
      </c>
      <c r="AR78" s="64">
        <f t="shared" si="90"/>
        <v>74.3</v>
      </c>
      <c r="AS78" s="37">
        <v>30.3</v>
      </c>
      <c r="AT78" s="34"/>
      <c r="AU78" s="34"/>
      <c r="AV78" s="35">
        <v>4</v>
      </c>
      <c r="AW78" s="35">
        <v>0</v>
      </c>
      <c r="AX78" s="35">
        <v>0</v>
      </c>
      <c r="AY78" s="35">
        <v>0</v>
      </c>
      <c r="AZ78" s="36">
        <v>0</v>
      </c>
      <c r="BA78" s="33">
        <f t="shared" si="91"/>
        <v>30.3</v>
      </c>
      <c r="BB78" s="32">
        <f t="shared" si="92"/>
        <v>2</v>
      </c>
      <c r="BC78" s="26">
        <f t="shared" si="93"/>
        <v>0</v>
      </c>
      <c r="BD78" s="64">
        <f t="shared" si="94"/>
        <v>32.3</v>
      </c>
      <c r="BE78" s="33"/>
      <c r="BF78" s="61"/>
      <c r="BG78" s="35"/>
      <c r="BH78" s="35"/>
      <c r="BI78" s="35"/>
      <c r="BJ78" s="35"/>
      <c r="BK78" s="36"/>
      <c r="BL78" s="57">
        <f t="shared" si="95"/>
        <v>0</v>
      </c>
      <c r="BM78" s="48">
        <f t="shared" si="96"/>
        <v>0</v>
      </c>
      <c r="BN78" s="47">
        <f t="shared" si="97"/>
        <v>0</v>
      </c>
      <c r="BO78" s="46">
        <f t="shared" si="98"/>
        <v>0</v>
      </c>
      <c r="BP78" s="37">
        <v>41.07</v>
      </c>
      <c r="BQ78" s="34"/>
      <c r="BR78" s="34"/>
      <c r="BS78" s="34"/>
      <c r="BT78" s="35">
        <v>7</v>
      </c>
      <c r="BU78" s="35">
        <v>1</v>
      </c>
      <c r="BV78" s="35">
        <v>0</v>
      </c>
      <c r="BW78" s="35">
        <v>0</v>
      </c>
      <c r="BX78" s="36">
        <v>0</v>
      </c>
      <c r="BY78" s="33">
        <f t="shared" si="99"/>
        <v>41.07</v>
      </c>
      <c r="BZ78" s="32">
        <f t="shared" si="100"/>
        <v>3.5</v>
      </c>
      <c r="CA78" s="38">
        <f t="shared" si="101"/>
        <v>3</v>
      </c>
      <c r="CB78" s="27">
        <f t="shared" si="102"/>
        <v>47.57</v>
      </c>
      <c r="CC78" s="1"/>
      <c r="CD78" s="1"/>
      <c r="CE78" s="2"/>
      <c r="CF78" s="2"/>
      <c r="CG78" s="2"/>
      <c r="CH78" s="2"/>
      <c r="CI78" s="2"/>
      <c r="CJ78" s="7"/>
      <c r="CK78" s="14"/>
      <c r="CL78" s="6"/>
      <c r="CM78" s="15"/>
      <c r="CN78" s="16"/>
      <c r="CO78" s="1"/>
      <c r="CP78" s="2"/>
      <c r="CQ78" s="2"/>
      <c r="CR78" s="2"/>
      <c r="CS78" s="2"/>
      <c r="CT78" s="2"/>
      <c r="CU78" s="7"/>
      <c r="CV78" s="14"/>
      <c r="CW78" s="6"/>
      <c r="CX78" s="15"/>
      <c r="CY78" s="16"/>
      <c r="CZ78" s="1"/>
      <c r="DA78" s="2"/>
      <c r="DB78" s="2"/>
      <c r="DC78" s="2"/>
      <c r="DD78" s="2"/>
      <c r="DE78" s="2"/>
      <c r="DF78" s="7"/>
      <c r="DG78" s="14"/>
      <c r="DH78" s="6"/>
      <c r="DI78" s="15"/>
      <c r="DJ78" s="16"/>
      <c r="DK78" s="1"/>
      <c r="DL78" s="2"/>
      <c r="DM78" s="2"/>
      <c r="DN78" s="2"/>
      <c r="DO78" s="2"/>
      <c r="DP78" s="2"/>
      <c r="DQ78" s="7"/>
      <c r="DR78" s="14"/>
      <c r="DS78" s="6"/>
      <c r="DT78" s="15"/>
      <c r="DU78" s="16"/>
      <c r="DV78" s="1"/>
      <c r="DW78" s="2"/>
      <c r="DX78" s="2"/>
      <c r="DY78" s="2"/>
      <c r="DZ78" s="2"/>
      <c r="EA78" s="2"/>
      <c r="EB78" s="7"/>
      <c r="EC78" s="14"/>
      <c r="ED78" s="6"/>
      <c r="EE78" s="15"/>
      <c r="EF78" s="16"/>
      <c r="EG78" s="1"/>
      <c r="EH78" s="2"/>
      <c r="EI78" s="2"/>
      <c r="EJ78" s="2"/>
      <c r="EK78" s="2"/>
      <c r="EL78" s="2"/>
      <c r="EM78" s="7"/>
      <c r="EN78" s="14"/>
      <c r="EO78" s="6"/>
      <c r="EP78" s="15"/>
      <c r="EQ78" s="16"/>
      <c r="ER78" s="1"/>
      <c r="ES78" s="2"/>
      <c r="ET78" s="2"/>
      <c r="EU78" s="2"/>
      <c r="EV78" s="2"/>
      <c r="EW78" s="2"/>
      <c r="EX78" s="7"/>
      <c r="EY78" s="14"/>
      <c r="EZ78" s="6"/>
      <c r="FA78" s="15"/>
      <c r="FB78" s="16"/>
      <c r="FC78" s="1"/>
      <c r="FD78" s="2"/>
      <c r="FE78" s="2"/>
      <c r="FF78" s="2"/>
      <c r="FG78" s="2"/>
      <c r="FH78" s="2"/>
      <c r="FI78" s="7"/>
      <c r="FJ78" s="14"/>
      <c r="FK78" s="6"/>
      <c r="FL78" s="15"/>
      <c r="FM78" s="16"/>
      <c r="FN78" s="1"/>
      <c r="FO78" s="2"/>
      <c r="FP78" s="2"/>
      <c r="FQ78" s="2"/>
      <c r="FR78" s="2"/>
      <c r="FS78" s="2"/>
      <c r="FT78" s="7"/>
      <c r="FU78" s="14"/>
      <c r="FV78" s="6"/>
      <c r="FW78" s="15"/>
      <c r="FX78" s="16"/>
      <c r="FY78" s="1"/>
      <c r="FZ78" s="2"/>
      <c r="GA78" s="2"/>
      <c r="GB78" s="2"/>
      <c r="GC78" s="2"/>
      <c r="GD78" s="2"/>
      <c r="GE78" s="7"/>
      <c r="GF78" s="14"/>
      <c r="GG78" s="6"/>
      <c r="GH78" s="15"/>
      <c r="GI78" s="16"/>
      <c r="GJ78" s="1"/>
      <c r="GK78" s="2"/>
      <c r="GL78" s="2"/>
      <c r="GM78" s="2"/>
      <c r="GN78" s="2"/>
      <c r="GO78" s="2"/>
      <c r="GP78" s="7"/>
      <c r="GQ78" s="14"/>
      <c r="GR78" s="6"/>
      <c r="GS78" s="15"/>
      <c r="GT78" s="16"/>
      <c r="GU78" s="1"/>
      <c r="GV78" s="2"/>
      <c r="GW78" s="2"/>
      <c r="GX78" s="2"/>
      <c r="GY78" s="2"/>
      <c r="GZ78" s="2"/>
      <c r="HA78" s="7"/>
      <c r="HB78" s="14"/>
      <c r="HC78" s="6"/>
      <c r="HD78" s="15"/>
      <c r="HE78" s="16"/>
      <c r="HF78" s="1"/>
      <c r="HG78" s="2"/>
      <c r="HH78" s="2"/>
      <c r="HI78" s="2"/>
      <c r="HJ78" s="2"/>
      <c r="HK78" s="2"/>
      <c r="HL78" s="7"/>
      <c r="HM78" s="14"/>
      <c r="HN78" s="6"/>
      <c r="HO78" s="15"/>
      <c r="HP78" s="16"/>
      <c r="HQ78" s="1"/>
      <c r="HR78" s="2"/>
      <c r="HS78" s="2"/>
      <c r="HT78" s="2"/>
      <c r="HU78" s="2"/>
      <c r="HV78" s="2"/>
      <c r="HW78" s="7"/>
      <c r="HX78" s="14"/>
      <c r="HY78" s="6"/>
      <c r="HZ78" s="15"/>
      <c r="IA78" s="16"/>
      <c r="IB78" s="1"/>
      <c r="IC78" s="2"/>
      <c r="ID78" s="2"/>
      <c r="IE78" s="2"/>
      <c r="IF78" s="2"/>
      <c r="IG78" s="2"/>
      <c r="IH78" s="7"/>
      <c r="II78" s="14"/>
      <c r="IJ78" s="6"/>
      <c r="IK78" s="52"/>
      <c r="IL78" s="53"/>
    </row>
    <row r="79" spans="1:246" ht="12.75">
      <c r="A79" s="31">
        <v>29</v>
      </c>
      <c r="B79" s="96" t="s">
        <v>145</v>
      </c>
      <c r="C79" s="29"/>
      <c r="D79" s="30"/>
      <c r="E79" s="97" t="s">
        <v>17</v>
      </c>
      <c r="F79" s="98" t="s">
        <v>97</v>
      </c>
      <c r="G79" s="28">
        <f t="shared" si="105"/>
      </c>
      <c r="H79" s="24" t="e">
        <f>IF(AND($H$2="Y",J79&gt;0,OR(AND(G79=1,#REF!=10),AND(G79=2,#REF!=20),AND(G79=3,#REF!=30),AND(G79=4,G147=40),AND(G79=5,G153=50),AND(G79=6,G160=60),AND(G79=7,G169=70),AND(G79=8,#REF!=80),AND(G79=9,G177=90),AND(G79=10,#REF!=100))),VLOOKUP(J79-1,SortLookup!$A$13:$B$16,2,FALSE),"")</f>
        <v>#REF!</v>
      </c>
      <c r="I79" s="40">
        <f>IF(ISNA(VLOOKUP(E79,SortLookup!$A$1:$B$5,2,FALSE))," ",VLOOKUP(E79,SortLookup!$A$1:$B$5,2,FALSE))</f>
        <v>0</v>
      </c>
      <c r="J79" s="25" t="str">
        <f>IF(ISNA(VLOOKUP(F79,SortLookup!$A$7:$B$11,2,FALSE))," ",VLOOKUP(F79,SortLookup!$A$7:$B$11,2,FALSE))</f>
        <v> </v>
      </c>
      <c r="K79" s="79">
        <f t="shared" si="78"/>
        <v>229.7</v>
      </c>
      <c r="L79" s="80">
        <f t="shared" si="79"/>
        <v>202.2</v>
      </c>
      <c r="M79" s="47">
        <f t="shared" si="80"/>
        <v>8</v>
      </c>
      <c r="N79" s="48">
        <f t="shared" si="81"/>
        <v>19.5</v>
      </c>
      <c r="O79" s="81">
        <f t="shared" si="82"/>
        <v>39</v>
      </c>
      <c r="P79" s="37">
        <v>4.05</v>
      </c>
      <c r="Q79" s="34">
        <v>3.97</v>
      </c>
      <c r="R79" s="34">
        <v>4.35</v>
      </c>
      <c r="S79" s="34">
        <v>31.43</v>
      </c>
      <c r="T79" s="34"/>
      <c r="U79" s="34"/>
      <c r="V79" s="34"/>
      <c r="W79" s="35">
        <v>20</v>
      </c>
      <c r="X79" s="35">
        <v>0</v>
      </c>
      <c r="Y79" s="35">
        <v>0</v>
      </c>
      <c r="Z79" s="35">
        <v>0</v>
      </c>
      <c r="AA79" s="36">
        <v>0</v>
      </c>
      <c r="AB79" s="33">
        <f t="shared" si="83"/>
        <v>43.8</v>
      </c>
      <c r="AC79" s="32">
        <f t="shared" si="84"/>
        <v>10</v>
      </c>
      <c r="AD79" s="26">
        <f t="shared" si="85"/>
        <v>0</v>
      </c>
      <c r="AE79" s="64">
        <f t="shared" si="86"/>
        <v>53.8</v>
      </c>
      <c r="AF79" s="37">
        <v>85.06</v>
      </c>
      <c r="AG79" s="34"/>
      <c r="AH79" s="34"/>
      <c r="AI79" s="34"/>
      <c r="AJ79" s="35">
        <v>5</v>
      </c>
      <c r="AK79" s="35">
        <v>1</v>
      </c>
      <c r="AL79" s="35">
        <v>1</v>
      </c>
      <c r="AM79" s="35">
        <v>0</v>
      </c>
      <c r="AN79" s="36">
        <v>0</v>
      </c>
      <c r="AO79" s="33">
        <f t="shared" si="87"/>
        <v>85.06</v>
      </c>
      <c r="AP79" s="32">
        <f t="shared" si="88"/>
        <v>2.5</v>
      </c>
      <c r="AQ79" s="26">
        <f t="shared" si="89"/>
        <v>8</v>
      </c>
      <c r="AR79" s="64">
        <f t="shared" si="90"/>
        <v>95.56</v>
      </c>
      <c r="AS79" s="37">
        <v>31.88</v>
      </c>
      <c r="AT79" s="34"/>
      <c r="AU79" s="34"/>
      <c r="AV79" s="35">
        <v>0</v>
      </c>
      <c r="AW79" s="35">
        <v>0</v>
      </c>
      <c r="AX79" s="35">
        <v>0</v>
      </c>
      <c r="AY79" s="35">
        <v>0</v>
      </c>
      <c r="AZ79" s="36">
        <v>0</v>
      </c>
      <c r="BA79" s="33">
        <f t="shared" si="91"/>
        <v>31.88</v>
      </c>
      <c r="BB79" s="32">
        <f t="shared" si="92"/>
        <v>0</v>
      </c>
      <c r="BC79" s="26">
        <f t="shared" si="93"/>
        <v>0</v>
      </c>
      <c r="BD79" s="64">
        <f t="shared" si="94"/>
        <v>31.88</v>
      </c>
      <c r="BE79" s="33"/>
      <c r="BF79" s="61"/>
      <c r="BG79" s="35"/>
      <c r="BH79" s="35"/>
      <c r="BI79" s="35"/>
      <c r="BJ79" s="35"/>
      <c r="BK79" s="36"/>
      <c r="BL79" s="57">
        <f t="shared" si="95"/>
        <v>0</v>
      </c>
      <c r="BM79" s="48">
        <f t="shared" si="96"/>
        <v>0</v>
      </c>
      <c r="BN79" s="47">
        <f t="shared" si="97"/>
        <v>0</v>
      </c>
      <c r="BO79" s="46">
        <f t="shared" si="98"/>
        <v>0</v>
      </c>
      <c r="BP79" s="37">
        <v>41.46</v>
      </c>
      <c r="BQ79" s="34"/>
      <c r="BR79" s="34"/>
      <c r="BS79" s="34"/>
      <c r="BT79" s="35">
        <v>14</v>
      </c>
      <c r="BU79" s="35">
        <v>0</v>
      </c>
      <c r="BV79" s="35">
        <v>0</v>
      </c>
      <c r="BW79" s="35">
        <v>0</v>
      </c>
      <c r="BX79" s="36">
        <v>0</v>
      </c>
      <c r="BY79" s="33">
        <f t="shared" si="99"/>
        <v>41.46</v>
      </c>
      <c r="BZ79" s="32">
        <f t="shared" si="100"/>
        <v>7</v>
      </c>
      <c r="CA79" s="38">
        <f t="shared" si="101"/>
        <v>0</v>
      </c>
      <c r="CB79" s="27">
        <f t="shared" si="102"/>
        <v>48.46</v>
      </c>
      <c r="CC79" s="1"/>
      <c r="CD79" s="1"/>
      <c r="CE79" s="2"/>
      <c r="CF79" s="2"/>
      <c r="CG79" s="2"/>
      <c r="CH79" s="2"/>
      <c r="CI79" s="2"/>
      <c r="CJ79" s="7"/>
      <c r="CK79" s="14"/>
      <c r="CL79" s="6"/>
      <c r="CM79" s="15"/>
      <c r="CN79" s="16"/>
      <c r="CO79" s="1"/>
      <c r="CP79" s="2"/>
      <c r="CQ79" s="2"/>
      <c r="CR79" s="2"/>
      <c r="CS79" s="2"/>
      <c r="CT79" s="2"/>
      <c r="CU79" s="7"/>
      <c r="CV79" s="14"/>
      <c r="CW79" s="6"/>
      <c r="CX79" s="15"/>
      <c r="CY79" s="16"/>
      <c r="CZ79" s="1"/>
      <c r="DA79" s="2"/>
      <c r="DB79" s="2"/>
      <c r="DC79" s="2"/>
      <c r="DD79" s="2"/>
      <c r="DE79" s="2"/>
      <c r="DF79" s="7"/>
      <c r="DG79" s="14"/>
      <c r="DH79" s="6"/>
      <c r="DI79" s="15"/>
      <c r="DJ79" s="16"/>
      <c r="DK79" s="1"/>
      <c r="DL79" s="2"/>
      <c r="DM79" s="2"/>
      <c r="DN79" s="2"/>
      <c r="DO79" s="2"/>
      <c r="DP79" s="2"/>
      <c r="DQ79" s="7"/>
      <c r="DR79" s="14"/>
      <c r="DS79" s="6"/>
      <c r="DT79" s="15"/>
      <c r="DU79" s="16"/>
      <c r="DV79" s="1"/>
      <c r="DW79" s="2"/>
      <c r="DX79" s="2"/>
      <c r="DY79" s="2"/>
      <c r="DZ79" s="2"/>
      <c r="EA79" s="2"/>
      <c r="EB79" s="7"/>
      <c r="EC79" s="14"/>
      <c r="ED79" s="6"/>
      <c r="EE79" s="15"/>
      <c r="EF79" s="16"/>
      <c r="EG79" s="1"/>
      <c r="EH79" s="2"/>
      <c r="EI79" s="2"/>
      <c r="EJ79" s="2"/>
      <c r="EK79" s="2"/>
      <c r="EL79" s="2"/>
      <c r="EM79" s="7"/>
      <c r="EN79" s="14"/>
      <c r="EO79" s="6"/>
      <c r="EP79" s="15"/>
      <c r="EQ79" s="16"/>
      <c r="ER79" s="1"/>
      <c r="ES79" s="2"/>
      <c r="ET79" s="2"/>
      <c r="EU79" s="2"/>
      <c r="EV79" s="2"/>
      <c r="EW79" s="2"/>
      <c r="EX79" s="7"/>
      <c r="EY79" s="14"/>
      <c r="EZ79" s="6"/>
      <c r="FA79" s="15"/>
      <c r="FB79" s="16"/>
      <c r="FC79" s="1"/>
      <c r="FD79" s="2"/>
      <c r="FE79" s="2"/>
      <c r="FF79" s="2"/>
      <c r="FG79" s="2"/>
      <c r="FH79" s="2"/>
      <c r="FI79" s="7"/>
      <c r="FJ79" s="14"/>
      <c r="FK79" s="6"/>
      <c r="FL79" s="15"/>
      <c r="FM79" s="16"/>
      <c r="FN79" s="1"/>
      <c r="FO79" s="2"/>
      <c r="FP79" s="2"/>
      <c r="FQ79" s="2"/>
      <c r="FR79" s="2"/>
      <c r="FS79" s="2"/>
      <c r="FT79" s="7"/>
      <c r="FU79" s="14"/>
      <c r="FV79" s="6"/>
      <c r="FW79" s="15"/>
      <c r="FX79" s="16"/>
      <c r="FY79" s="1"/>
      <c r="FZ79" s="2"/>
      <c r="GA79" s="2"/>
      <c r="GB79" s="2"/>
      <c r="GC79" s="2"/>
      <c r="GD79" s="2"/>
      <c r="GE79" s="7"/>
      <c r="GF79" s="14"/>
      <c r="GG79" s="6"/>
      <c r="GH79" s="15"/>
      <c r="GI79" s="16"/>
      <c r="GJ79" s="1"/>
      <c r="GK79" s="2"/>
      <c r="GL79" s="2"/>
      <c r="GM79" s="2"/>
      <c r="GN79" s="2"/>
      <c r="GO79" s="2"/>
      <c r="GP79" s="7"/>
      <c r="GQ79" s="14"/>
      <c r="GR79" s="6"/>
      <c r="GS79" s="15"/>
      <c r="GT79" s="16"/>
      <c r="GU79" s="1"/>
      <c r="GV79" s="2"/>
      <c r="GW79" s="2"/>
      <c r="GX79" s="2"/>
      <c r="GY79" s="2"/>
      <c r="GZ79" s="2"/>
      <c r="HA79" s="7"/>
      <c r="HB79" s="14"/>
      <c r="HC79" s="6"/>
      <c r="HD79" s="15"/>
      <c r="HE79" s="16"/>
      <c r="HF79" s="1"/>
      <c r="HG79" s="2"/>
      <c r="HH79" s="2"/>
      <c r="HI79" s="2"/>
      <c r="HJ79" s="2"/>
      <c r="HK79" s="2"/>
      <c r="HL79" s="7"/>
      <c r="HM79" s="14"/>
      <c r="HN79" s="6"/>
      <c r="HO79" s="15"/>
      <c r="HP79" s="16"/>
      <c r="HQ79" s="1"/>
      <c r="HR79" s="2"/>
      <c r="HS79" s="2"/>
      <c r="HT79" s="2"/>
      <c r="HU79" s="2"/>
      <c r="HV79" s="2"/>
      <c r="HW79" s="7"/>
      <c r="HX79" s="14"/>
      <c r="HY79" s="6"/>
      <c r="HZ79" s="15"/>
      <c r="IA79" s="16"/>
      <c r="IB79" s="1"/>
      <c r="IC79" s="2"/>
      <c r="ID79" s="2"/>
      <c r="IE79" s="2"/>
      <c r="IF79" s="2"/>
      <c r="IG79" s="2"/>
      <c r="IH79" s="7"/>
      <c r="II79" s="14"/>
      <c r="IJ79" s="6"/>
      <c r="IK79" s="52"/>
      <c r="IL79" s="53"/>
    </row>
    <row r="80" spans="1:246" ht="12.75">
      <c r="A80" s="31">
        <v>30</v>
      </c>
      <c r="B80" s="96" t="s">
        <v>161</v>
      </c>
      <c r="C80" s="29"/>
      <c r="D80" s="30"/>
      <c r="E80" s="97" t="s">
        <v>17</v>
      </c>
      <c r="F80" s="98" t="s">
        <v>97</v>
      </c>
      <c r="G80" s="28">
        <f t="shared" si="105"/>
      </c>
      <c r="H80" s="24" t="e">
        <f>IF(AND($H$2="Y",J80&gt;0,OR(AND(G80=1,#REF!=10),AND(G80=2,#REF!=20),AND(G80=3,#REF!=30),AND(G80=4,G147=40),AND(G80=5,G153=50),AND(G80=6,G160=60),AND(G80=7,G169=70),AND(G80=8,#REF!=80),AND(G80=9,G177=90),AND(G80=10,#REF!=100))),VLOOKUP(J80-1,SortLookup!$A$13:$B$16,2,FALSE),"")</f>
        <v>#REF!</v>
      </c>
      <c r="I80" s="40">
        <f>IF(ISNA(VLOOKUP(E80,SortLookup!$A$1:$B$5,2,FALSE))," ",VLOOKUP(E80,SortLookup!$A$1:$B$5,2,FALSE))</f>
        <v>0</v>
      </c>
      <c r="J80" s="25" t="str">
        <f>IF(ISNA(VLOOKUP(F80,SortLookup!$A$7:$B$11,2,FALSE))," ",VLOOKUP(F80,SortLookup!$A$7:$B$11,2,FALSE))</f>
        <v> </v>
      </c>
      <c r="K80" s="79">
        <f t="shared" si="78"/>
        <v>249.75</v>
      </c>
      <c r="L80" s="80">
        <f t="shared" si="79"/>
        <v>214.75</v>
      </c>
      <c r="M80" s="47">
        <f t="shared" si="80"/>
        <v>13</v>
      </c>
      <c r="N80" s="48">
        <f t="shared" si="81"/>
        <v>22</v>
      </c>
      <c r="O80" s="81">
        <f t="shared" si="82"/>
        <v>44</v>
      </c>
      <c r="P80" s="37">
        <v>8.04</v>
      </c>
      <c r="Q80" s="34">
        <v>3.54</v>
      </c>
      <c r="R80" s="34">
        <v>4.14</v>
      </c>
      <c r="S80" s="34">
        <v>38.71</v>
      </c>
      <c r="T80" s="34"/>
      <c r="U80" s="34"/>
      <c r="V80" s="34"/>
      <c r="W80" s="35">
        <v>30</v>
      </c>
      <c r="X80" s="35">
        <v>1</v>
      </c>
      <c r="Y80" s="35">
        <v>0</v>
      </c>
      <c r="Z80" s="35">
        <v>1</v>
      </c>
      <c r="AA80" s="36">
        <v>0</v>
      </c>
      <c r="AB80" s="33">
        <f t="shared" si="83"/>
        <v>54.43</v>
      </c>
      <c r="AC80" s="32">
        <f t="shared" si="84"/>
        <v>15</v>
      </c>
      <c r="AD80" s="26">
        <f t="shared" si="85"/>
        <v>8</v>
      </c>
      <c r="AE80" s="64">
        <f t="shared" si="86"/>
        <v>77.43</v>
      </c>
      <c r="AF80" s="37">
        <v>78.87</v>
      </c>
      <c r="AG80" s="34"/>
      <c r="AH80" s="34"/>
      <c r="AI80" s="34"/>
      <c r="AJ80" s="35">
        <v>1</v>
      </c>
      <c r="AK80" s="35">
        <v>0</v>
      </c>
      <c r="AL80" s="35">
        <v>0</v>
      </c>
      <c r="AM80" s="35">
        <v>0</v>
      </c>
      <c r="AN80" s="36">
        <v>0</v>
      </c>
      <c r="AO80" s="33">
        <f t="shared" si="87"/>
        <v>78.87</v>
      </c>
      <c r="AP80" s="32">
        <f t="shared" si="88"/>
        <v>0.5</v>
      </c>
      <c r="AQ80" s="26">
        <f t="shared" si="89"/>
        <v>0</v>
      </c>
      <c r="AR80" s="64">
        <f t="shared" si="90"/>
        <v>79.37</v>
      </c>
      <c r="AS80" s="37">
        <v>36.67</v>
      </c>
      <c r="AT80" s="34"/>
      <c r="AU80" s="34"/>
      <c r="AV80" s="35">
        <v>4</v>
      </c>
      <c r="AW80" s="35">
        <v>0</v>
      </c>
      <c r="AX80" s="35">
        <v>0</v>
      </c>
      <c r="AY80" s="35">
        <v>1</v>
      </c>
      <c r="AZ80" s="36">
        <v>0</v>
      </c>
      <c r="BA80" s="33">
        <f t="shared" si="91"/>
        <v>36.67</v>
      </c>
      <c r="BB80" s="32">
        <f t="shared" si="92"/>
        <v>2</v>
      </c>
      <c r="BC80" s="26">
        <f t="shared" si="93"/>
        <v>5</v>
      </c>
      <c r="BD80" s="64">
        <f t="shared" si="94"/>
        <v>43.67</v>
      </c>
      <c r="BE80" s="33"/>
      <c r="BF80" s="61"/>
      <c r="BG80" s="35"/>
      <c r="BH80" s="35"/>
      <c r="BI80" s="35"/>
      <c r="BJ80" s="35"/>
      <c r="BK80" s="36"/>
      <c r="BL80" s="57">
        <f t="shared" si="95"/>
        <v>0</v>
      </c>
      <c r="BM80" s="48">
        <f t="shared" si="96"/>
        <v>0</v>
      </c>
      <c r="BN80" s="47">
        <f t="shared" si="97"/>
        <v>0</v>
      </c>
      <c r="BO80" s="46">
        <f t="shared" si="98"/>
        <v>0</v>
      </c>
      <c r="BP80" s="37">
        <v>44.78</v>
      </c>
      <c r="BQ80" s="34"/>
      <c r="BR80" s="34"/>
      <c r="BS80" s="34"/>
      <c r="BT80" s="35">
        <v>9</v>
      </c>
      <c r="BU80" s="35">
        <v>0</v>
      </c>
      <c r="BV80" s="35">
        <v>0</v>
      </c>
      <c r="BW80" s="35">
        <v>0</v>
      </c>
      <c r="BX80" s="36">
        <v>0</v>
      </c>
      <c r="BY80" s="33">
        <f t="shared" si="99"/>
        <v>44.78</v>
      </c>
      <c r="BZ80" s="32">
        <f t="shared" si="100"/>
        <v>4.5</v>
      </c>
      <c r="CA80" s="38">
        <f t="shared" si="101"/>
        <v>0</v>
      </c>
      <c r="CB80" s="27">
        <f t="shared" si="102"/>
        <v>49.28</v>
      </c>
      <c r="CC80" s="1"/>
      <c r="CD80" s="1"/>
      <c r="CE80" s="2"/>
      <c r="CF80" s="2"/>
      <c r="CG80" s="2"/>
      <c r="CH80" s="2"/>
      <c r="CI80" s="2"/>
      <c r="CJ80" s="7"/>
      <c r="CK80" s="14"/>
      <c r="CL80" s="6"/>
      <c r="CM80" s="15"/>
      <c r="CN80" s="16"/>
      <c r="CO80" s="1"/>
      <c r="CP80" s="2"/>
      <c r="CQ80" s="2"/>
      <c r="CR80" s="2"/>
      <c r="CS80" s="2"/>
      <c r="CT80" s="2"/>
      <c r="CU80" s="7"/>
      <c r="CV80" s="14"/>
      <c r="CW80" s="6"/>
      <c r="CX80" s="15"/>
      <c r="CY80" s="16"/>
      <c r="CZ80" s="1"/>
      <c r="DA80" s="2"/>
      <c r="DB80" s="2"/>
      <c r="DC80" s="2"/>
      <c r="DD80" s="2"/>
      <c r="DE80" s="2"/>
      <c r="DF80" s="7"/>
      <c r="DG80" s="14"/>
      <c r="DH80" s="6"/>
      <c r="DI80" s="15"/>
      <c r="DJ80" s="16"/>
      <c r="DK80" s="1"/>
      <c r="DL80" s="2"/>
      <c r="DM80" s="2"/>
      <c r="DN80" s="2"/>
      <c r="DO80" s="2"/>
      <c r="DP80" s="2"/>
      <c r="DQ80" s="7"/>
      <c r="DR80" s="14"/>
      <c r="DS80" s="6"/>
      <c r="DT80" s="15"/>
      <c r="DU80" s="16"/>
      <c r="DV80" s="1"/>
      <c r="DW80" s="2"/>
      <c r="DX80" s="2"/>
      <c r="DY80" s="2"/>
      <c r="DZ80" s="2"/>
      <c r="EA80" s="2"/>
      <c r="EB80" s="7"/>
      <c r="EC80" s="14"/>
      <c r="ED80" s="6"/>
      <c r="EE80" s="15"/>
      <c r="EF80" s="16"/>
      <c r="EG80" s="1"/>
      <c r="EH80" s="2"/>
      <c r="EI80" s="2"/>
      <c r="EJ80" s="2"/>
      <c r="EK80" s="2"/>
      <c r="EL80" s="2"/>
      <c r="EM80" s="7"/>
      <c r="EN80" s="14"/>
      <c r="EO80" s="6"/>
      <c r="EP80" s="15"/>
      <c r="EQ80" s="16"/>
      <c r="ER80" s="1"/>
      <c r="ES80" s="2"/>
      <c r="ET80" s="2"/>
      <c r="EU80" s="2"/>
      <c r="EV80" s="2"/>
      <c r="EW80" s="2"/>
      <c r="EX80" s="7"/>
      <c r="EY80" s="14"/>
      <c r="EZ80" s="6"/>
      <c r="FA80" s="15"/>
      <c r="FB80" s="16"/>
      <c r="FC80" s="1"/>
      <c r="FD80" s="2"/>
      <c r="FE80" s="2"/>
      <c r="FF80" s="2"/>
      <c r="FG80" s="2"/>
      <c r="FH80" s="2"/>
      <c r="FI80" s="7"/>
      <c r="FJ80" s="14"/>
      <c r="FK80" s="6"/>
      <c r="FL80" s="15"/>
      <c r="FM80" s="16"/>
      <c r="FN80" s="1"/>
      <c r="FO80" s="2"/>
      <c r="FP80" s="2"/>
      <c r="FQ80" s="2"/>
      <c r="FR80" s="2"/>
      <c r="FS80" s="2"/>
      <c r="FT80" s="7"/>
      <c r="FU80" s="14"/>
      <c r="FV80" s="6"/>
      <c r="FW80" s="15"/>
      <c r="FX80" s="16"/>
      <c r="FY80" s="1"/>
      <c r="FZ80" s="2"/>
      <c r="GA80" s="2"/>
      <c r="GB80" s="2"/>
      <c r="GC80" s="2"/>
      <c r="GD80" s="2"/>
      <c r="GE80" s="7"/>
      <c r="GF80" s="14"/>
      <c r="GG80" s="6"/>
      <c r="GH80" s="15"/>
      <c r="GI80" s="16"/>
      <c r="GJ80" s="1"/>
      <c r="GK80" s="2"/>
      <c r="GL80" s="2"/>
      <c r="GM80" s="2"/>
      <c r="GN80" s="2"/>
      <c r="GO80" s="2"/>
      <c r="GP80" s="7"/>
      <c r="GQ80" s="14"/>
      <c r="GR80" s="6"/>
      <c r="GS80" s="15"/>
      <c r="GT80" s="16"/>
      <c r="GU80" s="1"/>
      <c r="GV80" s="2"/>
      <c r="GW80" s="2"/>
      <c r="GX80" s="2"/>
      <c r="GY80" s="2"/>
      <c r="GZ80" s="2"/>
      <c r="HA80" s="7"/>
      <c r="HB80" s="14"/>
      <c r="HC80" s="6"/>
      <c r="HD80" s="15"/>
      <c r="HE80" s="16"/>
      <c r="HF80" s="1"/>
      <c r="HG80" s="2"/>
      <c r="HH80" s="2"/>
      <c r="HI80" s="2"/>
      <c r="HJ80" s="2"/>
      <c r="HK80" s="2"/>
      <c r="HL80" s="7"/>
      <c r="HM80" s="14"/>
      <c r="HN80" s="6"/>
      <c r="HO80" s="15"/>
      <c r="HP80" s="16"/>
      <c r="HQ80" s="1"/>
      <c r="HR80" s="2"/>
      <c r="HS80" s="2"/>
      <c r="HT80" s="2"/>
      <c r="HU80" s="2"/>
      <c r="HV80" s="2"/>
      <c r="HW80" s="7"/>
      <c r="HX80" s="14"/>
      <c r="HY80" s="6"/>
      <c r="HZ80" s="15"/>
      <c r="IA80" s="16"/>
      <c r="IB80" s="1"/>
      <c r="IC80" s="2"/>
      <c r="ID80" s="2"/>
      <c r="IE80" s="2"/>
      <c r="IF80" s="2"/>
      <c r="IG80" s="2"/>
      <c r="IH80" s="7"/>
      <c r="II80" s="14"/>
      <c r="IJ80" s="6"/>
      <c r="IK80" s="52"/>
      <c r="IL80" s="53"/>
    </row>
    <row r="81" spans="1:246" ht="12.75">
      <c r="A81" s="31">
        <v>31</v>
      </c>
      <c r="B81" s="96" t="s">
        <v>162</v>
      </c>
      <c r="C81" s="29"/>
      <c r="D81" s="30"/>
      <c r="E81" s="97" t="s">
        <v>17</v>
      </c>
      <c r="F81" s="98" t="s">
        <v>97</v>
      </c>
      <c r="G81" s="28">
        <f t="shared" si="105"/>
      </c>
      <c r="H81" s="24" t="e">
        <f>IF(AND($H$2="Y",J81&gt;0,OR(AND(G81=1,#REF!=10),AND(G81=2,#REF!=20),AND(G81=3,#REF!=30),AND(G81=4,G148=40),AND(G81=5,G154=50),AND(G81=6,G161=60),AND(G81=7,G170=70),AND(G81=8,#REF!=80),AND(G81=9,G178=90),AND(G81=10,#REF!=100))),VLOOKUP(J81-1,SortLookup!$A$13:$B$16,2,FALSE),"")</f>
        <v>#REF!</v>
      </c>
      <c r="I81" s="40">
        <f>IF(ISNA(VLOOKUP(E81,SortLookup!$A$1:$B$5,2,FALSE))," ",VLOOKUP(E81,SortLookup!$A$1:$B$5,2,FALSE))</f>
        <v>0</v>
      </c>
      <c r="J81" s="25" t="str">
        <f>IF(ISNA(VLOOKUP(F81,SortLookup!$A$7:$B$11,2,FALSE))," ",VLOOKUP(F81,SortLookup!$A$7:$B$11,2,FALSE))</f>
        <v> </v>
      </c>
      <c r="K81" s="79">
        <f t="shared" si="78"/>
        <v>398.73</v>
      </c>
      <c r="L81" s="80">
        <f t="shared" si="79"/>
        <v>335.23</v>
      </c>
      <c r="M81" s="47">
        <f t="shared" si="80"/>
        <v>31</v>
      </c>
      <c r="N81" s="48">
        <f t="shared" si="81"/>
        <v>32.5</v>
      </c>
      <c r="O81" s="81">
        <f t="shared" si="82"/>
        <v>65</v>
      </c>
      <c r="P81" s="37">
        <v>7.86</v>
      </c>
      <c r="Q81" s="34">
        <v>5.04</v>
      </c>
      <c r="R81" s="34">
        <v>5.34</v>
      </c>
      <c r="S81" s="34">
        <v>53.1</v>
      </c>
      <c r="T81" s="34"/>
      <c r="U81" s="34"/>
      <c r="V81" s="34"/>
      <c r="W81" s="35">
        <v>33</v>
      </c>
      <c r="X81" s="35">
        <v>0</v>
      </c>
      <c r="Y81" s="35">
        <v>0</v>
      </c>
      <c r="Z81" s="35">
        <v>0</v>
      </c>
      <c r="AA81" s="36">
        <v>0</v>
      </c>
      <c r="AB81" s="33">
        <f t="shared" si="83"/>
        <v>71.34</v>
      </c>
      <c r="AC81" s="32">
        <f t="shared" si="84"/>
        <v>16.5</v>
      </c>
      <c r="AD81" s="26">
        <f t="shared" si="85"/>
        <v>0</v>
      </c>
      <c r="AE81" s="64">
        <f t="shared" si="86"/>
        <v>87.84</v>
      </c>
      <c r="AF81" s="37">
        <v>117.64</v>
      </c>
      <c r="AG81" s="34"/>
      <c r="AH81" s="34"/>
      <c r="AI81" s="34"/>
      <c r="AJ81" s="35">
        <v>5</v>
      </c>
      <c r="AK81" s="35">
        <v>0</v>
      </c>
      <c r="AL81" s="35">
        <v>1</v>
      </c>
      <c r="AM81" s="35">
        <v>0</v>
      </c>
      <c r="AN81" s="36">
        <v>0</v>
      </c>
      <c r="AO81" s="33">
        <f t="shared" si="87"/>
        <v>117.64</v>
      </c>
      <c r="AP81" s="32">
        <f t="shared" si="88"/>
        <v>2.5</v>
      </c>
      <c r="AQ81" s="26">
        <f t="shared" si="89"/>
        <v>5</v>
      </c>
      <c r="AR81" s="64">
        <f t="shared" si="90"/>
        <v>125.14</v>
      </c>
      <c r="AS81" s="37">
        <v>49.21</v>
      </c>
      <c r="AT81" s="34"/>
      <c r="AU81" s="34"/>
      <c r="AV81" s="35">
        <v>9</v>
      </c>
      <c r="AW81" s="35">
        <v>0</v>
      </c>
      <c r="AX81" s="35">
        <v>1</v>
      </c>
      <c r="AY81" s="35">
        <v>1</v>
      </c>
      <c r="AZ81" s="36">
        <v>0</v>
      </c>
      <c r="BA81" s="33">
        <f t="shared" si="91"/>
        <v>49.21</v>
      </c>
      <c r="BB81" s="32">
        <f t="shared" si="92"/>
        <v>4.5</v>
      </c>
      <c r="BC81" s="26">
        <f t="shared" si="93"/>
        <v>10</v>
      </c>
      <c r="BD81" s="64">
        <f t="shared" si="94"/>
        <v>63.71</v>
      </c>
      <c r="BE81" s="33"/>
      <c r="BF81" s="61"/>
      <c r="BG81" s="35"/>
      <c r="BH81" s="35"/>
      <c r="BI81" s="35"/>
      <c r="BJ81" s="35"/>
      <c r="BK81" s="36"/>
      <c r="BL81" s="57">
        <f t="shared" si="95"/>
        <v>0</v>
      </c>
      <c r="BM81" s="48">
        <f t="shared" si="96"/>
        <v>0</v>
      </c>
      <c r="BN81" s="47">
        <f t="shared" si="97"/>
        <v>0</v>
      </c>
      <c r="BO81" s="46">
        <f t="shared" si="98"/>
        <v>0</v>
      </c>
      <c r="BP81" s="37">
        <v>97.04</v>
      </c>
      <c r="BQ81" s="34"/>
      <c r="BR81" s="34"/>
      <c r="BS81" s="34"/>
      <c r="BT81" s="35">
        <v>18</v>
      </c>
      <c r="BU81" s="35">
        <v>2</v>
      </c>
      <c r="BV81" s="35">
        <v>1</v>
      </c>
      <c r="BW81" s="35">
        <v>1</v>
      </c>
      <c r="BX81" s="36">
        <v>0</v>
      </c>
      <c r="BY81" s="33">
        <f t="shared" si="99"/>
        <v>97.04</v>
      </c>
      <c r="BZ81" s="32">
        <f t="shared" si="100"/>
        <v>9</v>
      </c>
      <c r="CA81" s="38">
        <f t="shared" si="101"/>
        <v>16</v>
      </c>
      <c r="CB81" s="27">
        <f t="shared" si="102"/>
        <v>122.04</v>
      </c>
      <c r="CC81" s="1"/>
      <c r="CD81" s="1"/>
      <c r="CE81" s="2"/>
      <c r="CF81" s="2"/>
      <c r="CG81" s="2"/>
      <c r="CH81" s="2"/>
      <c r="CI81" s="2"/>
      <c r="CJ81" s="7"/>
      <c r="CK81" s="14"/>
      <c r="CL81" s="6"/>
      <c r="CM81" s="15"/>
      <c r="CN81" s="16"/>
      <c r="CO81" s="1"/>
      <c r="CP81" s="2"/>
      <c r="CQ81" s="2"/>
      <c r="CR81" s="2"/>
      <c r="CS81" s="2"/>
      <c r="CT81" s="2"/>
      <c r="CU81" s="7"/>
      <c r="CV81" s="14"/>
      <c r="CW81" s="6"/>
      <c r="CX81" s="15"/>
      <c r="CY81" s="16"/>
      <c r="CZ81" s="1"/>
      <c r="DA81" s="2"/>
      <c r="DB81" s="2"/>
      <c r="DC81" s="2"/>
      <c r="DD81" s="2"/>
      <c r="DE81" s="2"/>
      <c r="DF81" s="7"/>
      <c r="DG81" s="14"/>
      <c r="DH81" s="6"/>
      <c r="DI81" s="15"/>
      <c r="DJ81" s="16"/>
      <c r="DK81" s="1"/>
      <c r="DL81" s="2"/>
      <c r="DM81" s="2"/>
      <c r="DN81" s="2"/>
      <c r="DO81" s="2"/>
      <c r="DP81" s="2"/>
      <c r="DQ81" s="7"/>
      <c r="DR81" s="14"/>
      <c r="DS81" s="6"/>
      <c r="DT81" s="15"/>
      <c r="DU81" s="16"/>
      <c r="DV81" s="1"/>
      <c r="DW81" s="2"/>
      <c r="DX81" s="2"/>
      <c r="DY81" s="2"/>
      <c r="DZ81" s="2"/>
      <c r="EA81" s="2"/>
      <c r="EB81" s="7"/>
      <c r="EC81" s="14"/>
      <c r="ED81" s="6"/>
      <c r="EE81" s="15"/>
      <c r="EF81" s="16"/>
      <c r="EG81" s="1"/>
      <c r="EH81" s="2"/>
      <c r="EI81" s="2"/>
      <c r="EJ81" s="2"/>
      <c r="EK81" s="2"/>
      <c r="EL81" s="2"/>
      <c r="EM81" s="7"/>
      <c r="EN81" s="14"/>
      <c r="EO81" s="6"/>
      <c r="EP81" s="15"/>
      <c r="EQ81" s="16"/>
      <c r="ER81" s="1"/>
      <c r="ES81" s="2"/>
      <c r="ET81" s="2"/>
      <c r="EU81" s="2"/>
      <c r="EV81" s="2"/>
      <c r="EW81" s="2"/>
      <c r="EX81" s="7"/>
      <c r="EY81" s="14"/>
      <c r="EZ81" s="6"/>
      <c r="FA81" s="15"/>
      <c r="FB81" s="16"/>
      <c r="FC81" s="1"/>
      <c r="FD81" s="2"/>
      <c r="FE81" s="2"/>
      <c r="FF81" s="2"/>
      <c r="FG81" s="2"/>
      <c r="FH81" s="2"/>
      <c r="FI81" s="7"/>
      <c r="FJ81" s="14"/>
      <c r="FK81" s="6"/>
      <c r="FL81" s="15"/>
      <c r="FM81" s="16"/>
      <c r="FN81" s="1"/>
      <c r="FO81" s="2"/>
      <c r="FP81" s="2"/>
      <c r="FQ81" s="2"/>
      <c r="FR81" s="2"/>
      <c r="FS81" s="2"/>
      <c r="FT81" s="7"/>
      <c r="FU81" s="14"/>
      <c r="FV81" s="6"/>
      <c r="FW81" s="15"/>
      <c r="FX81" s="16"/>
      <c r="FY81" s="1"/>
      <c r="FZ81" s="2"/>
      <c r="GA81" s="2"/>
      <c r="GB81" s="2"/>
      <c r="GC81" s="2"/>
      <c r="GD81" s="2"/>
      <c r="GE81" s="7"/>
      <c r="GF81" s="14"/>
      <c r="GG81" s="6"/>
      <c r="GH81" s="15"/>
      <c r="GI81" s="16"/>
      <c r="GJ81" s="1"/>
      <c r="GK81" s="2"/>
      <c r="GL81" s="2"/>
      <c r="GM81" s="2"/>
      <c r="GN81" s="2"/>
      <c r="GO81" s="2"/>
      <c r="GP81" s="7"/>
      <c r="GQ81" s="14"/>
      <c r="GR81" s="6"/>
      <c r="GS81" s="15"/>
      <c r="GT81" s="16"/>
      <c r="GU81" s="1"/>
      <c r="GV81" s="2"/>
      <c r="GW81" s="2"/>
      <c r="GX81" s="2"/>
      <c r="GY81" s="2"/>
      <c r="GZ81" s="2"/>
      <c r="HA81" s="7"/>
      <c r="HB81" s="14"/>
      <c r="HC81" s="6"/>
      <c r="HD81" s="15"/>
      <c r="HE81" s="16"/>
      <c r="HF81" s="1"/>
      <c r="HG81" s="2"/>
      <c r="HH81" s="2"/>
      <c r="HI81" s="2"/>
      <c r="HJ81" s="2"/>
      <c r="HK81" s="2"/>
      <c r="HL81" s="7"/>
      <c r="HM81" s="14"/>
      <c r="HN81" s="6"/>
      <c r="HO81" s="15"/>
      <c r="HP81" s="16"/>
      <c r="HQ81" s="1"/>
      <c r="HR81" s="2"/>
      <c r="HS81" s="2"/>
      <c r="HT81" s="2"/>
      <c r="HU81" s="2"/>
      <c r="HV81" s="2"/>
      <c r="HW81" s="7"/>
      <c r="HX81" s="14"/>
      <c r="HY81" s="6"/>
      <c r="HZ81" s="15"/>
      <c r="IA81" s="16"/>
      <c r="IB81" s="1"/>
      <c r="IC81" s="2"/>
      <c r="ID81" s="2"/>
      <c r="IE81" s="2"/>
      <c r="IF81" s="2"/>
      <c r="IG81" s="2"/>
      <c r="IH81" s="7"/>
      <c r="II81" s="14"/>
      <c r="IJ81" s="6"/>
      <c r="IK81" s="52"/>
      <c r="IL81" s="53"/>
    </row>
    <row r="82" spans="1:246" ht="12.75">
      <c r="A82" s="31">
        <v>32</v>
      </c>
      <c r="B82" s="96" t="s">
        <v>104</v>
      </c>
      <c r="C82" s="29"/>
      <c r="D82" s="30"/>
      <c r="E82" s="97" t="s">
        <v>17</v>
      </c>
      <c r="F82" s="98" t="s">
        <v>25</v>
      </c>
      <c r="G82" s="28">
        <f>IF(AND(OR($G$2="Y",$H$2="Y"),I82&lt;5,J82&lt;5),IF(AND(I82=#REF!,J82=#REF!),#REF!+1,1),"")</f>
      </c>
      <c r="H82" s="24" t="e">
        <f>IF(AND($H$2="Y",J82&gt;0,OR(AND(G82=1,#REF!=10),AND(G82=2,#REF!=20),AND(G82=3,#REF!=30),AND(G82=4,G148=40),AND(G82=5,G154=50),AND(G82=6,G161=60),AND(G82=7,G170=70),AND(G82=8,#REF!=80),AND(G82=9,G178=90),AND(G82=10,#REF!=100))),VLOOKUP(J82-1,SortLookup!$A$13:$B$16,2,FALSE),"")</f>
        <v>#REF!</v>
      </c>
      <c r="I82" s="40">
        <f>IF(ISNA(VLOOKUP(E82,SortLookup!$A$1:$B$5,2,FALSE))," ",VLOOKUP(E82,SortLookup!$A$1:$B$5,2,FALSE))</f>
        <v>0</v>
      </c>
      <c r="J82" s="25">
        <f>IF(ISNA(VLOOKUP(F82,SortLookup!$A$7:$B$11,2,FALSE))," ",VLOOKUP(F82,SortLookup!$A$7:$B$11,2,FALSE))</f>
        <v>4</v>
      </c>
      <c r="K82" s="83">
        <f t="shared" si="78"/>
        <v>443.47</v>
      </c>
      <c r="L82" s="84">
        <f t="shared" si="79"/>
        <v>396.97</v>
      </c>
      <c r="M82" s="26">
        <f t="shared" si="80"/>
        <v>38</v>
      </c>
      <c r="N82" s="32">
        <f t="shared" si="81"/>
        <v>8.5</v>
      </c>
      <c r="O82" s="85">
        <f t="shared" si="82"/>
        <v>17</v>
      </c>
      <c r="P82" s="37">
        <v>8.63</v>
      </c>
      <c r="Q82" s="34">
        <v>7.84</v>
      </c>
      <c r="R82" s="34">
        <v>27.77</v>
      </c>
      <c r="S82" s="34">
        <v>50.99</v>
      </c>
      <c r="T82" s="34"/>
      <c r="U82" s="34"/>
      <c r="V82" s="34"/>
      <c r="W82" s="35">
        <v>0</v>
      </c>
      <c r="X82" s="35">
        <v>0</v>
      </c>
      <c r="Y82" s="35">
        <v>0</v>
      </c>
      <c r="Z82" s="35">
        <v>2</v>
      </c>
      <c r="AA82" s="36">
        <v>0</v>
      </c>
      <c r="AB82" s="33">
        <f t="shared" si="83"/>
        <v>95.23</v>
      </c>
      <c r="AC82" s="32">
        <f t="shared" si="84"/>
        <v>0</v>
      </c>
      <c r="AD82" s="26">
        <f t="shared" si="85"/>
        <v>10</v>
      </c>
      <c r="AE82" s="64">
        <f t="shared" si="86"/>
        <v>105.23</v>
      </c>
      <c r="AF82" s="37">
        <v>112.35</v>
      </c>
      <c r="AG82" s="34"/>
      <c r="AH82" s="34"/>
      <c r="AI82" s="34"/>
      <c r="AJ82" s="35">
        <v>15</v>
      </c>
      <c r="AK82" s="35">
        <v>0</v>
      </c>
      <c r="AL82" s="35">
        <v>3</v>
      </c>
      <c r="AM82" s="35">
        <v>1</v>
      </c>
      <c r="AN82" s="36">
        <v>0</v>
      </c>
      <c r="AO82" s="33">
        <f t="shared" si="87"/>
        <v>112.35</v>
      </c>
      <c r="AP82" s="32">
        <f t="shared" si="88"/>
        <v>7.5</v>
      </c>
      <c r="AQ82" s="26">
        <f t="shared" si="89"/>
        <v>20</v>
      </c>
      <c r="AR82" s="64">
        <f t="shared" si="90"/>
        <v>139.85</v>
      </c>
      <c r="AS82" s="37">
        <v>92.88</v>
      </c>
      <c r="AT82" s="34"/>
      <c r="AU82" s="34"/>
      <c r="AV82" s="35">
        <v>0</v>
      </c>
      <c r="AW82" s="35">
        <v>0</v>
      </c>
      <c r="AX82" s="35">
        <v>0</v>
      </c>
      <c r="AY82" s="35">
        <v>1</v>
      </c>
      <c r="AZ82" s="36">
        <v>0</v>
      </c>
      <c r="BA82" s="33">
        <f t="shared" si="91"/>
        <v>92.88</v>
      </c>
      <c r="BB82" s="32">
        <f t="shared" si="92"/>
        <v>0</v>
      </c>
      <c r="BC82" s="26">
        <f t="shared" si="93"/>
        <v>5</v>
      </c>
      <c r="BD82" s="64">
        <f t="shared" si="94"/>
        <v>97.88</v>
      </c>
      <c r="BE82" s="33"/>
      <c r="BF82" s="61"/>
      <c r="BG82" s="35"/>
      <c r="BH82" s="35"/>
      <c r="BI82" s="35"/>
      <c r="BJ82" s="35"/>
      <c r="BK82" s="36"/>
      <c r="BL82" s="57">
        <f t="shared" si="95"/>
        <v>0</v>
      </c>
      <c r="BM82" s="48">
        <f t="shared" si="96"/>
        <v>0</v>
      </c>
      <c r="BN82" s="47">
        <f t="shared" si="97"/>
        <v>0</v>
      </c>
      <c r="BO82" s="46">
        <f t="shared" si="98"/>
        <v>0</v>
      </c>
      <c r="BP82" s="37">
        <v>96.51</v>
      </c>
      <c r="BQ82" s="34"/>
      <c r="BR82" s="34"/>
      <c r="BS82" s="34"/>
      <c r="BT82" s="35">
        <v>2</v>
      </c>
      <c r="BU82" s="35">
        <v>1</v>
      </c>
      <c r="BV82" s="35">
        <v>0</v>
      </c>
      <c r="BW82" s="35">
        <v>0</v>
      </c>
      <c r="BX82" s="36">
        <v>0</v>
      </c>
      <c r="BY82" s="33">
        <f t="shared" si="99"/>
        <v>96.51</v>
      </c>
      <c r="BZ82" s="32">
        <f t="shared" si="100"/>
        <v>1</v>
      </c>
      <c r="CA82" s="38">
        <f t="shared" si="101"/>
        <v>3</v>
      </c>
      <c r="CB82" s="27">
        <f t="shared" si="102"/>
        <v>100.51</v>
      </c>
      <c r="CC82" s="1"/>
      <c r="CD82" s="1"/>
      <c r="CE82" s="2"/>
      <c r="CF82" s="2"/>
      <c r="CG82" s="2"/>
      <c r="CH82" s="2"/>
      <c r="CI82" s="2"/>
      <c r="CJ82" s="7"/>
      <c r="CK82" s="14"/>
      <c r="CL82" s="6"/>
      <c r="CM82" s="15"/>
      <c r="CN82" s="16"/>
      <c r="CO82" s="1"/>
      <c r="CP82" s="2"/>
      <c r="CQ82" s="2"/>
      <c r="CR82" s="2"/>
      <c r="CS82" s="2"/>
      <c r="CT82" s="2"/>
      <c r="CU82" s="7"/>
      <c r="CV82" s="14"/>
      <c r="CW82" s="6"/>
      <c r="CX82" s="15"/>
      <c r="CY82" s="16"/>
      <c r="CZ82" s="1"/>
      <c r="DA82" s="2"/>
      <c r="DB82" s="2"/>
      <c r="DC82" s="2"/>
      <c r="DD82" s="2"/>
      <c r="DE82" s="2"/>
      <c r="DF82" s="7"/>
      <c r="DG82" s="14"/>
      <c r="DH82" s="6"/>
      <c r="DI82" s="15"/>
      <c r="DJ82" s="16"/>
      <c r="DK82" s="1"/>
      <c r="DL82" s="2"/>
      <c r="DM82" s="2"/>
      <c r="DN82" s="2"/>
      <c r="DO82" s="2"/>
      <c r="DP82" s="2"/>
      <c r="DQ82" s="7"/>
      <c r="DR82" s="14"/>
      <c r="DS82" s="6"/>
      <c r="DT82" s="15"/>
      <c r="DU82" s="16"/>
      <c r="DV82" s="1"/>
      <c r="DW82" s="2"/>
      <c r="DX82" s="2"/>
      <c r="DY82" s="2"/>
      <c r="DZ82" s="2"/>
      <c r="EA82" s="2"/>
      <c r="EB82" s="7"/>
      <c r="EC82" s="14"/>
      <c r="ED82" s="6"/>
      <c r="EE82" s="15"/>
      <c r="EF82" s="16"/>
      <c r="EG82" s="1"/>
      <c r="EH82" s="2"/>
      <c r="EI82" s="2"/>
      <c r="EJ82" s="2"/>
      <c r="EK82" s="2"/>
      <c r="EL82" s="2"/>
      <c r="EM82" s="7"/>
      <c r="EN82" s="14"/>
      <c r="EO82" s="6"/>
      <c r="EP82" s="15"/>
      <c r="EQ82" s="16"/>
      <c r="ER82" s="1"/>
      <c r="ES82" s="2"/>
      <c r="ET82" s="2"/>
      <c r="EU82" s="2"/>
      <c r="EV82" s="2"/>
      <c r="EW82" s="2"/>
      <c r="EX82" s="7"/>
      <c r="EY82" s="14"/>
      <c r="EZ82" s="6"/>
      <c r="FA82" s="15"/>
      <c r="FB82" s="16"/>
      <c r="FC82" s="1"/>
      <c r="FD82" s="2"/>
      <c r="FE82" s="2"/>
      <c r="FF82" s="2"/>
      <c r="FG82" s="2"/>
      <c r="FH82" s="2"/>
      <c r="FI82" s="7"/>
      <c r="FJ82" s="14"/>
      <c r="FK82" s="6"/>
      <c r="FL82" s="15"/>
      <c r="FM82" s="16"/>
      <c r="FN82" s="1"/>
      <c r="FO82" s="2"/>
      <c r="FP82" s="2"/>
      <c r="FQ82" s="2"/>
      <c r="FR82" s="2"/>
      <c r="FS82" s="2"/>
      <c r="FT82" s="7"/>
      <c r="FU82" s="14"/>
      <c r="FV82" s="6"/>
      <c r="FW82" s="15"/>
      <c r="FX82" s="16"/>
      <c r="FY82" s="1"/>
      <c r="FZ82" s="2"/>
      <c r="GA82" s="2"/>
      <c r="GB82" s="2"/>
      <c r="GC82" s="2"/>
      <c r="GD82" s="2"/>
      <c r="GE82" s="7"/>
      <c r="GF82" s="14"/>
      <c r="GG82" s="6"/>
      <c r="GH82" s="15"/>
      <c r="GI82" s="16"/>
      <c r="GJ82" s="1"/>
      <c r="GK82" s="2"/>
      <c r="GL82" s="2"/>
      <c r="GM82" s="2"/>
      <c r="GN82" s="2"/>
      <c r="GO82" s="2"/>
      <c r="GP82" s="7"/>
      <c r="GQ82" s="14"/>
      <c r="GR82" s="6"/>
      <c r="GS82" s="15"/>
      <c r="GT82" s="16"/>
      <c r="GU82" s="1"/>
      <c r="GV82" s="2"/>
      <c r="GW82" s="2"/>
      <c r="GX82" s="2"/>
      <c r="GY82" s="2"/>
      <c r="GZ82" s="2"/>
      <c r="HA82" s="7"/>
      <c r="HB82" s="14"/>
      <c r="HC82" s="6"/>
      <c r="HD82" s="15"/>
      <c r="HE82" s="16"/>
      <c r="HF82" s="1"/>
      <c r="HG82" s="2"/>
      <c r="HH82" s="2"/>
      <c r="HI82" s="2"/>
      <c r="HJ82" s="2"/>
      <c r="HK82" s="2"/>
      <c r="HL82" s="7"/>
      <c r="HM82" s="14"/>
      <c r="HN82" s="6"/>
      <c r="HO82" s="15"/>
      <c r="HP82" s="16"/>
      <c r="HQ82" s="1"/>
      <c r="HR82" s="2"/>
      <c r="HS82" s="2"/>
      <c r="HT82" s="2"/>
      <c r="HU82" s="2"/>
      <c r="HV82" s="2"/>
      <c r="HW82" s="7"/>
      <c r="HX82" s="14"/>
      <c r="HY82" s="6"/>
      <c r="HZ82" s="15"/>
      <c r="IA82" s="16"/>
      <c r="IB82" s="1"/>
      <c r="IC82" s="2"/>
      <c r="ID82" s="2"/>
      <c r="IE82" s="2"/>
      <c r="IF82" s="2"/>
      <c r="IG82" s="2"/>
      <c r="IH82" s="7"/>
      <c r="II82" s="14"/>
      <c r="IJ82" s="6"/>
      <c r="IK82" s="52"/>
      <c r="IL82" s="53"/>
    </row>
    <row r="83" spans="1:246" ht="12.75">
      <c r="A83" s="31">
        <v>33</v>
      </c>
      <c r="B83" s="100" t="s">
        <v>163</v>
      </c>
      <c r="C83" s="42"/>
      <c r="D83" s="43"/>
      <c r="E83" s="101" t="s">
        <v>17</v>
      </c>
      <c r="F83" s="102" t="s">
        <v>97</v>
      </c>
      <c r="G83" s="59">
        <f>IF(AND(OR($G$2="Y",$H$2="Y"),I83&lt;5,J83&lt;5),IF(AND(I83=I82,J83=J82),G82+1,1),"")</f>
      </c>
      <c r="H83" s="44" t="e">
        <f>IF(AND($H$2="Y",J83&gt;0,OR(AND(G83=1,#REF!=10),AND(G83=2,#REF!=20),AND(G83=3,#REF!=30),AND(G83=4,G151=40),AND(G83=5,G157=50),AND(G83=6,G164=60),AND(G83=7,G173=70),AND(G83=8,#REF!=80),AND(G83=9,G181=90),AND(G83=10,#REF!=100))),VLOOKUP(J83-1,SortLookup!$A$13:$B$16,2,FALSE),"")</f>
        <v>#REF!</v>
      </c>
      <c r="I83" s="45">
        <f>IF(ISNA(VLOOKUP(E83,SortLookup!$A$1:$B$5,2,FALSE))," ",VLOOKUP(E83,SortLookup!$A$1:$B$5,2,FALSE))</f>
        <v>0</v>
      </c>
      <c r="J83" s="54" t="str">
        <f>IF(ISNA(VLOOKUP(F83,SortLookup!$A$7:$B$11,2,FALSE))," ",VLOOKUP(F83,SortLookup!$A$7:$B$11,2,FALSE))</f>
        <v> </v>
      </c>
      <c r="K83" s="79">
        <f t="shared" si="78"/>
        <v>485.57</v>
      </c>
      <c r="L83" s="80">
        <f t="shared" si="79"/>
        <v>392.57</v>
      </c>
      <c r="M83" s="47">
        <f t="shared" si="80"/>
        <v>35</v>
      </c>
      <c r="N83" s="48">
        <f t="shared" si="81"/>
        <v>58</v>
      </c>
      <c r="O83" s="81">
        <f t="shared" si="82"/>
        <v>116</v>
      </c>
      <c r="P83" s="55">
        <v>10.03</v>
      </c>
      <c r="Q83" s="49">
        <v>7.53</v>
      </c>
      <c r="R83" s="49">
        <v>5.42</v>
      </c>
      <c r="S83" s="49">
        <v>54.64</v>
      </c>
      <c r="T83" s="49"/>
      <c r="U83" s="49"/>
      <c r="V83" s="49"/>
      <c r="W83" s="50">
        <v>73</v>
      </c>
      <c r="X83" s="50">
        <v>0</v>
      </c>
      <c r="Y83" s="50">
        <v>0</v>
      </c>
      <c r="Z83" s="50">
        <v>2</v>
      </c>
      <c r="AA83" s="36">
        <v>0</v>
      </c>
      <c r="AB83" s="33">
        <f t="shared" si="83"/>
        <v>77.62</v>
      </c>
      <c r="AC83" s="32">
        <f t="shared" si="84"/>
        <v>36.5</v>
      </c>
      <c r="AD83" s="26">
        <f t="shared" si="85"/>
        <v>10</v>
      </c>
      <c r="AE83" s="64">
        <f t="shared" si="86"/>
        <v>124.12</v>
      </c>
      <c r="AF83" s="37">
        <v>118.11</v>
      </c>
      <c r="AG83" s="34"/>
      <c r="AH83" s="34"/>
      <c r="AI83" s="34"/>
      <c r="AJ83" s="35">
        <v>20</v>
      </c>
      <c r="AK83" s="35">
        <v>0</v>
      </c>
      <c r="AL83" s="35">
        <v>4</v>
      </c>
      <c r="AM83" s="35">
        <v>0</v>
      </c>
      <c r="AN83" s="36">
        <v>0</v>
      </c>
      <c r="AO83" s="33">
        <f t="shared" si="87"/>
        <v>118.11</v>
      </c>
      <c r="AP83" s="32">
        <f t="shared" si="88"/>
        <v>10</v>
      </c>
      <c r="AQ83" s="26">
        <f t="shared" si="89"/>
        <v>20</v>
      </c>
      <c r="AR83" s="64">
        <f t="shared" si="90"/>
        <v>148.11</v>
      </c>
      <c r="AS83" s="37">
        <v>58.01</v>
      </c>
      <c r="AT83" s="34"/>
      <c r="AU83" s="34"/>
      <c r="AV83" s="35">
        <v>8</v>
      </c>
      <c r="AW83" s="35">
        <v>0</v>
      </c>
      <c r="AX83" s="35">
        <v>0</v>
      </c>
      <c r="AY83" s="35">
        <v>0</v>
      </c>
      <c r="AZ83" s="36">
        <v>0</v>
      </c>
      <c r="BA83" s="33">
        <f t="shared" si="91"/>
        <v>58.01</v>
      </c>
      <c r="BB83" s="32">
        <f t="shared" si="92"/>
        <v>4</v>
      </c>
      <c r="BC83" s="26">
        <f t="shared" si="93"/>
        <v>0</v>
      </c>
      <c r="BD83" s="64">
        <f t="shared" si="94"/>
        <v>62.01</v>
      </c>
      <c r="BE83" s="33"/>
      <c r="BF83" s="61"/>
      <c r="BG83" s="35"/>
      <c r="BH83" s="35"/>
      <c r="BI83" s="35"/>
      <c r="BJ83" s="35"/>
      <c r="BK83" s="36"/>
      <c r="BL83" s="57">
        <f t="shared" si="95"/>
        <v>0</v>
      </c>
      <c r="BM83" s="48">
        <f t="shared" si="96"/>
        <v>0</v>
      </c>
      <c r="BN83" s="47">
        <f t="shared" si="97"/>
        <v>0</v>
      </c>
      <c r="BO83" s="46">
        <f t="shared" si="98"/>
        <v>0</v>
      </c>
      <c r="BP83" s="37">
        <v>138.83</v>
      </c>
      <c r="BQ83" s="34"/>
      <c r="BR83" s="34"/>
      <c r="BS83" s="34"/>
      <c r="BT83" s="35">
        <v>15</v>
      </c>
      <c r="BU83" s="35">
        <v>0</v>
      </c>
      <c r="BV83" s="35">
        <v>1</v>
      </c>
      <c r="BW83" s="35">
        <v>0</v>
      </c>
      <c r="BX83" s="36">
        <v>0</v>
      </c>
      <c r="BY83" s="33">
        <f t="shared" si="99"/>
        <v>138.83</v>
      </c>
      <c r="BZ83" s="32">
        <f t="shared" si="100"/>
        <v>7.5</v>
      </c>
      <c r="CA83" s="38">
        <f t="shared" si="101"/>
        <v>5</v>
      </c>
      <c r="CB83" s="27">
        <f t="shared" si="102"/>
        <v>151.33</v>
      </c>
      <c r="CC83" s="1"/>
      <c r="CD83" s="1"/>
      <c r="CE83" s="2"/>
      <c r="CF83" s="2"/>
      <c r="CG83" s="2"/>
      <c r="CH83" s="2"/>
      <c r="CI83" s="2"/>
      <c r="CJ83" s="7"/>
      <c r="CK83" s="14"/>
      <c r="CL83" s="6"/>
      <c r="CM83" s="15"/>
      <c r="CN83" s="16"/>
      <c r="CO83" s="1"/>
      <c r="CP83" s="2"/>
      <c r="CQ83" s="2"/>
      <c r="CR83" s="2"/>
      <c r="CS83" s="2"/>
      <c r="CT83" s="2"/>
      <c r="CU83" s="7"/>
      <c r="CV83" s="14"/>
      <c r="CW83" s="6"/>
      <c r="CX83" s="15"/>
      <c r="CY83" s="16"/>
      <c r="CZ83" s="1"/>
      <c r="DA83" s="2"/>
      <c r="DB83" s="2"/>
      <c r="DC83" s="2"/>
      <c r="DD83" s="2"/>
      <c r="DE83" s="2"/>
      <c r="DF83" s="7"/>
      <c r="DG83" s="14"/>
      <c r="DH83" s="6"/>
      <c r="DI83" s="15"/>
      <c r="DJ83" s="16"/>
      <c r="DK83" s="1"/>
      <c r="DL83" s="2"/>
      <c r="DM83" s="2"/>
      <c r="DN83" s="2"/>
      <c r="DO83" s="2"/>
      <c r="DP83" s="2"/>
      <c r="DQ83" s="7"/>
      <c r="DR83" s="14"/>
      <c r="DS83" s="6"/>
      <c r="DT83" s="15"/>
      <c r="DU83" s="16"/>
      <c r="DV83" s="1"/>
      <c r="DW83" s="2"/>
      <c r="DX83" s="2"/>
      <c r="DY83" s="2"/>
      <c r="DZ83" s="2"/>
      <c r="EA83" s="2"/>
      <c r="EB83" s="7"/>
      <c r="EC83" s="14"/>
      <c r="ED83" s="6"/>
      <c r="EE83" s="15"/>
      <c r="EF83" s="16"/>
      <c r="EG83" s="1"/>
      <c r="EH83" s="2"/>
      <c r="EI83" s="2"/>
      <c r="EJ83" s="2"/>
      <c r="EK83" s="2"/>
      <c r="EL83" s="2"/>
      <c r="EM83" s="7"/>
      <c r="EN83" s="14"/>
      <c r="EO83" s="6"/>
      <c r="EP83" s="15"/>
      <c r="EQ83" s="16"/>
      <c r="ER83" s="1"/>
      <c r="ES83" s="2"/>
      <c r="ET83" s="2"/>
      <c r="EU83" s="2"/>
      <c r="EV83" s="2"/>
      <c r="EW83" s="2"/>
      <c r="EX83" s="7"/>
      <c r="EY83" s="14"/>
      <c r="EZ83" s="6"/>
      <c r="FA83" s="15"/>
      <c r="FB83" s="16"/>
      <c r="FC83" s="1"/>
      <c r="FD83" s="2"/>
      <c r="FE83" s="2"/>
      <c r="FF83" s="2"/>
      <c r="FG83" s="2"/>
      <c r="FH83" s="2"/>
      <c r="FI83" s="7"/>
      <c r="FJ83" s="14"/>
      <c r="FK83" s="6"/>
      <c r="FL83" s="15"/>
      <c r="FM83" s="16"/>
      <c r="FN83" s="1"/>
      <c r="FO83" s="2"/>
      <c r="FP83" s="2"/>
      <c r="FQ83" s="2"/>
      <c r="FR83" s="2"/>
      <c r="FS83" s="2"/>
      <c r="FT83" s="7"/>
      <c r="FU83" s="14"/>
      <c r="FV83" s="6"/>
      <c r="FW83" s="15"/>
      <c r="FX83" s="16"/>
      <c r="FY83" s="1"/>
      <c r="FZ83" s="2"/>
      <c r="GA83" s="2"/>
      <c r="GB83" s="2"/>
      <c r="GC83" s="2"/>
      <c r="GD83" s="2"/>
      <c r="GE83" s="7"/>
      <c r="GF83" s="14"/>
      <c r="GG83" s="6"/>
      <c r="GH83" s="15"/>
      <c r="GI83" s="16"/>
      <c r="GJ83" s="1"/>
      <c r="GK83" s="2"/>
      <c r="GL83" s="2"/>
      <c r="GM83" s="2"/>
      <c r="GN83" s="2"/>
      <c r="GO83" s="2"/>
      <c r="GP83" s="7"/>
      <c r="GQ83" s="14"/>
      <c r="GR83" s="6"/>
      <c r="GS83" s="15"/>
      <c r="GT83" s="16"/>
      <c r="GU83" s="1"/>
      <c r="GV83" s="2"/>
      <c r="GW83" s="2"/>
      <c r="GX83" s="2"/>
      <c r="GY83" s="2"/>
      <c r="GZ83" s="2"/>
      <c r="HA83" s="7"/>
      <c r="HB83" s="14"/>
      <c r="HC83" s="6"/>
      <c r="HD83" s="15"/>
      <c r="HE83" s="16"/>
      <c r="HF83" s="1"/>
      <c r="HG83" s="2"/>
      <c r="HH83" s="2"/>
      <c r="HI83" s="2"/>
      <c r="HJ83" s="2"/>
      <c r="HK83" s="2"/>
      <c r="HL83" s="7"/>
      <c r="HM83" s="14"/>
      <c r="HN83" s="6"/>
      <c r="HO83" s="15"/>
      <c r="HP83" s="16"/>
      <c r="HQ83" s="1"/>
      <c r="HR83" s="2"/>
      <c r="HS83" s="2"/>
      <c r="HT83" s="2"/>
      <c r="HU83" s="2"/>
      <c r="HV83" s="2"/>
      <c r="HW83" s="7"/>
      <c r="HX83" s="14"/>
      <c r="HY83" s="6"/>
      <c r="HZ83" s="15"/>
      <c r="IA83" s="16"/>
      <c r="IB83" s="1"/>
      <c r="IC83" s="2"/>
      <c r="ID83" s="2"/>
      <c r="IE83" s="2"/>
      <c r="IF83" s="2"/>
      <c r="IG83" s="2"/>
      <c r="IH83" s="7"/>
      <c r="II83" s="14"/>
      <c r="IJ83" s="6"/>
      <c r="IK83" s="52"/>
      <c r="IL83" s="53"/>
    </row>
    <row r="84" spans="1:246" ht="12.75">
      <c r="A84" s="31">
        <v>34</v>
      </c>
      <c r="B84" s="96" t="s">
        <v>143</v>
      </c>
      <c r="C84" s="29"/>
      <c r="D84" s="30"/>
      <c r="E84" s="30" t="s">
        <v>17</v>
      </c>
      <c r="F84" s="63" t="s">
        <v>24</v>
      </c>
      <c r="G84" s="28">
        <f>IF(AND(OR($G$2="Y",$H$2="Y"),I84&lt;5,J84&lt;5),IF(AND(I84=I83,J84=J83),G83+1,1),"")</f>
      </c>
      <c r="H84" s="24" t="e">
        <f>IF(AND($H$2="Y",J84&gt;0,OR(AND(G84=1,#REF!=10),AND(G84=2,#REF!=20),AND(G84=3,#REF!=30),AND(G84=4,G151=40),AND(G84=5,G157=50),AND(G84=6,G164=60),AND(G84=7,G173=70),AND(G84=8,#REF!=80),AND(G84=9,G181=90),AND(G84=10,#REF!=100))),VLOOKUP(J84-1,SortLookup!$A$13:$B$16,2,FALSE),"")</f>
        <v>#REF!</v>
      </c>
      <c r="I84" s="40">
        <f>IF(ISNA(VLOOKUP(E84,SortLookup!$A$1:$B$5,2,FALSE))," ",VLOOKUP(E84,SortLookup!$A$1:$B$5,2,FALSE))</f>
        <v>0</v>
      </c>
      <c r="J84" s="25">
        <f>IF(ISNA(VLOOKUP(F84,SortLookup!$A$7:$B$11,2,FALSE))," ",VLOOKUP(F84,SortLookup!$A$7:$B$11,2,FALSE))</f>
        <v>3</v>
      </c>
      <c r="K84" s="79" t="s">
        <v>118</v>
      </c>
      <c r="L84" s="80"/>
      <c r="M84" s="47"/>
      <c r="N84" s="48"/>
      <c r="O84" s="81"/>
      <c r="P84" s="37">
        <v>27.43</v>
      </c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6"/>
      <c r="AB84" s="33"/>
      <c r="AC84" s="32"/>
      <c r="AD84" s="26"/>
      <c r="AE84" s="64" t="s">
        <v>118</v>
      </c>
      <c r="AF84" s="37">
        <v>67.97</v>
      </c>
      <c r="AG84" s="34"/>
      <c r="AH84" s="34"/>
      <c r="AI84" s="34"/>
      <c r="AJ84" s="35">
        <v>0</v>
      </c>
      <c r="AK84" s="35">
        <v>0</v>
      </c>
      <c r="AL84" s="35">
        <v>0</v>
      </c>
      <c r="AM84" s="35">
        <v>1</v>
      </c>
      <c r="AN84" s="36">
        <v>0</v>
      </c>
      <c r="AO84" s="33">
        <f t="shared" si="87"/>
        <v>67.97</v>
      </c>
      <c r="AP84" s="32">
        <f t="shared" si="88"/>
        <v>0</v>
      </c>
      <c r="AQ84" s="26">
        <f t="shared" si="89"/>
        <v>5</v>
      </c>
      <c r="AR84" s="64">
        <f t="shared" si="90"/>
        <v>72.97</v>
      </c>
      <c r="AS84" s="37"/>
      <c r="AT84" s="34"/>
      <c r="AU84" s="34"/>
      <c r="AV84" s="35"/>
      <c r="AW84" s="35"/>
      <c r="AX84" s="35"/>
      <c r="AY84" s="35"/>
      <c r="AZ84" s="36"/>
      <c r="BA84" s="33"/>
      <c r="BB84" s="32"/>
      <c r="BC84" s="26"/>
      <c r="BD84" s="64"/>
      <c r="BE84" s="33"/>
      <c r="BF84" s="61"/>
      <c r="BG84" s="35"/>
      <c r="BH84" s="35"/>
      <c r="BI84" s="35"/>
      <c r="BJ84" s="35"/>
      <c r="BK84" s="36"/>
      <c r="BL84" s="57">
        <f t="shared" si="95"/>
        <v>0</v>
      </c>
      <c r="BM84" s="48">
        <f t="shared" si="96"/>
        <v>0</v>
      </c>
      <c r="BN84" s="47">
        <f t="shared" si="97"/>
        <v>0</v>
      </c>
      <c r="BO84" s="46">
        <f t="shared" si="98"/>
        <v>0</v>
      </c>
      <c r="BP84" s="37"/>
      <c r="BQ84" s="34"/>
      <c r="BR84" s="34"/>
      <c r="BS84" s="34"/>
      <c r="BT84" s="35"/>
      <c r="BU84" s="35"/>
      <c r="BV84" s="35"/>
      <c r="BW84" s="35"/>
      <c r="BX84" s="36"/>
      <c r="BY84" s="33"/>
      <c r="BZ84" s="32"/>
      <c r="CA84" s="38"/>
      <c r="CB84" s="27"/>
      <c r="CC84" s="1"/>
      <c r="CD84" s="1"/>
      <c r="CE84" s="2"/>
      <c r="CF84" s="2"/>
      <c r="CG84" s="2"/>
      <c r="CH84" s="2"/>
      <c r="CI84" s="2"/>
      <c r="CJ84" s="7"/>
      <c r="CK84" s="14"/>
      <c r="CL84" s="6"/>
      <c r="CM84" s="15"/>
      <c r="CN84" s="16"/>
      <c r="CO84" s="1"/>
      <c r="CP84" s="2"/>
      <c r="CQ84" s="2"/>
      <c r="CR84" s="2"/>
      <c r="CS84" s="2"/>
      <c r="CT84" s="2"/>
      <c r="CU84" s="7"/>
      <c r="CV84" s="14"/>
      <c r="CW84" s="6"/>
      <c r="CX84" s="15"/>
      <c r="CY84" s="16"/>
      <c r="CZ84" s="1"/>
      <c r="DA84" s="2"/>
      <c r="DB84" s="2"/>
      <c r="DC84" s="2"/>
      <c r="DD84" s="2"/>
      <c r="DE84" s="2"/>
      <c r="DF84" s="7"/>
      <c r="DG84" s="14"/>
      <c r="DH84" s="6"/>
      <c r="DI84" s="15"/>
      <c r="DJ84" s="16"/>
      <c r="DK84" s="1"/>
      <c r="DL84" s="2"/>
      <c r="DM84" s="2"/>
      <c r="DN84" s="2"/>
      <c r="DO84" s="2"/>
      <c r="DP84" s="2"/>
      <c r="DQ84" s="7"/>
      <c r="DR84" s="14"/>
      <c r="DS84" s="6"/>
      <c r="DT84" s="15"/>
      <c r="DU84" s="16"/>
      <c r="DV84" s="1"/>
      <c r="DW84" s="2"/>
      <c r="DX84" s="2"/>
      <c r="DY84" s="2"/>
      <c r="DZ84" s="2"/>
      <c r="EA84" s="2"/>
      <c r="EB84" s="7"/>
      <c r="EC84" s="14"/>
      <c r="ED84" s="6"/>
      <c r="EE84" s="15"/>
      <c r="EF84" s="16"/>
      <c r="EG84" s="1"/>
      <c r="EH84" s="2"/>
      <c r="EI84" s="2"/>
      <c r="EJ84" s="2"/>
      <c r="EK84" s="2"/>
      <c r="EL84" s="2"/>
      <c r="EM84" s="7"/>
      <c r="EN84" s="14"/>
      <c r="EO84" s="6"/>
      <c r="EP84" s="15"/>
      <c r="EQ84" s="16"/>
      <c r="ER84" s="1"/>
      <c r="ES84" s="2"/>
      <c r="ET84" s="2"/>
      <c r="EU84" s="2"/>
      <c r="EV84" s="2"/>
      <c r="EW84" s="2"/>
      <c r="EX84" s="7"/>
      <c r="EY84" s="14"/>
      <c r="EZ84" s="6"/>
      <c r="FA84" s="15"/>
      <c r="FB84" s="16"/>
      <c r="FC84" s="1"/>
      <c r="FD84" s="2"/>
      <c r="FE84" s="2"/>
      <c r="FF84" s="2"/>
      <c r="FG84" s="2"/>
      <c r="FH84" s="2"/>
      <c r="FI84" s="7"/>
      <c r="FJ84" s="14"/>
      <c r="FK84" s="6"/>
      <c r="FL84" s="15"/>
      <c r="FM84" s="16"/>
      <c r="FN84" s="1"/>
      <c r="FO84" s="2"/>
      <c r="FP84" s="2"/>
      <c r="FQ84" s="2"/>
      <c r="FR84" s="2"/>
      <c r="FS84" s="2"/>
      <c r="FT84" s="7"/>
      <c r="FU84" s="14"/>
      <c r="FV84" s="6"/>
      <c r="FW84" s="15"/>
      <c r="FX84" s="16"/>
      <c r="FY84" s="1"/>
      <c r="FZ84" s="2"/>
      <c r="GA84" s="2"/>
      <c r="GB84" s="2"/>
      <c r="GC84" s="2"/>
      <c r="GD84" s="2"/>
      <c r="GE84" s="7"/>
      <c r="GF84" s="14"/>
      <c r="GG84" s="6"/>
      <c r="GH84" s="15"/>
      <c r="GI84" s="16"/>
      <c r="GJ84" s="1"/>
      <c r="GK84" s="2"/>
      <c r="GL84" s="2"/>
      <c r="GM84" s="2"/>
      <c r="GN84" s="2"/>
      <c r="GO84" s="2"/>
      <c r="GP84" s="7"/>
      <c r="GQ84" s="14"/>
      <c r="GR84" s="6"/>
      <c r="GS84" s="15"/>
      <c r="GT84" s="16"/>
      <c r="GU84" s="1"/>
      <c r="GV84" s="2"/>
      <c r="GW84" s="2"/>
      <c r="GX84" s="2"/>
      <c r="GY84" s="2"/>
      <c r="GZ84" s="2"/>
      <c r="HA84" s="7"/>
      <c r="HB84" s="14"/>
      <c r="HC84" s="6"/>
      <c r="HD84" s="15"/>
      <c r="HE84" s="16"/>
      <c r="HF84" s="1"/>
      <c r="HG84" s="2"/>
      <c r="HH84" s="2"/>
      <c r="HI84" s="2"/>
      <c r="HJ84" s="2"/>
      <c r="HK84" s="2"/>
      <c r="HL84" s="7"/>
      <c r="HM84" s="14"/>
      <c r="HN84" s="6"/>
      <c r="HO84" s="15"/>
      <c r="HP84" s="16"/>
      <c r="HQ84" s="1"/>
      <c r="HR84" s="2"/>
      <c r="HS84" s="2"/>
      <c r="HT84" s="2"/>
      <c r="HU84" s="2"/>
      <c r="HV84" s="2"/>
      <c r="HW84" s="7"/>
      <c r="HX84" s="14"/>
      <c r="HY84" s="6"/>
      <c r="HZ84" s="15"/>
      <c r="IA84" s="16"/>
      <c r="IB84" s="1"/>
      <c r="IC84" s="2"/>
      <c r="ID84" s="2"/>
      <c r="IE84" s="2"/>
      <c r="IF84" s="2"/>
      <c r="IG84" s="2"/>
      <c r="IH84" s="7"/>
      <c r="II84" s="14"/>
      <c r="IJ84" s="6"/>
      <c r="IK84" s="52"/>
      <c r="IL84" s="53"/>
    </row>
    <row r="85" spans="1:246" ht="12.75">
      <c r="A85" s="31">
        <v>35</v>
      </c>
      <c r="B85" s="96" t="s">
        <v>159</v>
      </c>
      <c r="C85" s="29"/>
      <c r="D85" s="30"/>
      <c r="E85" s="97" t="s">
        <v>17</v>
      </c>
      <c r="F85" s="98" t="s">
        <v>97</v>
      </c>
      <c r="G85" s="28">
        <f>IF(AND(OR($G$2="Y",$H$2="Y"),I85&lt;5,J85&lt;5),IF(AND(I85=I84,J85=J84),G84+1,1),"")</f>
      </c>
      <c r="H85" s="24" t="e">
        <f>IF(AND($H$2="Y",J85&gt;0,OR(AND(G85=1,#REF!=10),AND(G85=2,#REF!=20),AND(G85=3,#REF!=30),AND(G85=4,G152=40),AND(G85=5,G157=50),AND(G85=6,G166=60),AND(G85=7,G174=70),AND(G85=8,#REF!=80),AND(G85=9,G182=90),AND(G85=10,#REF!=100))),VLOOKUP(J85-1,SortLookup!$A$13:$B$16,2,FALSE),"")</f>
        <v>#REF!</v>
      </c>
      <c r="I85" s="40">
        <f>IF(ISNA(VLOOKUP(E85,SortLookup!$A$1:$B$5,2,FALSE))," ",VLOOKUP(E85,SortLookup!$A$1:$B$5,2,FALSE))</f>
        <v>0</v>
      </c>
      <c r="J85" s="25" t="str">
        <f>IF(ISNA(VLOOKUP(F85,SortLookup!$A$7:$B$11,2,FALSE))," ",VLOOKUP(F85,SortLookup!$A$7:$B$11,2,FALSE))</f>
        <v> </v>
      </c>
      <c r="K85" s="103" t="s">
        <v>118</v>
      </c>
      <c r="L85" s="80"/>
      <c r="M85" s="47"/>
      <c r="N85" s="48"/>
      <c r="O85" s="81"/>
      <c r="P85" s="37"/>
      <c r="Q85" s="34"/>
      <c r="R85" s="34"/>
      <c r="S85" s="34"/>
      <c r="T85" s="34"/>
      <c r="U85" s="34"/>
      <c r="V85" s="34"/>
      <c r="W85" s="35"/>
      <c r="X85" s="35"/>
      <c r="Y85" s="35"/>
      <c r="Z85" s="35"/>
      <c r="AA85" s="36"/>
      <c r="AB85" s="33"/>
      <c r="AC85" s="32"/>
      <c r="AD85" s="26"/>
      <c r="AE85" s="104" t="s">
        <v>118</v>
      </c>
      <c r="AF85" s="37">
        <v>31.69</v>
      </c>
      <c r="AG85" s="34"/>
      <c r="AH85" s="34"/>
      <c r="AI85" s="34"/>
      <c r="AJ85" s="35">
        <v>0</v>
      </c>
      <c r="AK85" s="35">
        <v>0</v>
      </c>
      <c r="AL85" s="35">
        <v>0</v>
      </c>
      <c r="AM85" s="35">
        <v>0</v>
      </c>
      <c r="AN85" s="36">
        <v>0</v>
      </c>
      <c r="AO85" s="33">
        <f t="shared" si="87"/>
        <v>31.69</v>
      </c>
      <c r="AP85" s="32">
        <f t="shared" si="88"/>
        <v>0</v>
      </c>
      <c r="AQ85" s="26">
        <f t="shared" si="89"/>
        <v>0</v>
      </c>
      <c r="AR85" s="64">
        <f t="shared" si="90"/>
        <v>31.69</v>
      </c>
      <c r="AS85" s="37">
        <v>27.07</v>
      </c>
      <c r="AT85" s="34"/>
      <c r="AU85" s="34"/>
      <c r="AV85" s="35">
        <v>1</v>
      </c>
      <c r="AW85" s="35">
        <v>0</v>
      </c>
      <c r="AX85" s="35">
        <v>0</v>
      </c>
      <c r="AY85" s="35">
        <v>0</v>
      </c>
      <c r="AZ85" s="36">
        <v>0</v>
      </c>
      <c r="BA85" s="33">
        <f>AS85+AT85+AU85</f>
        <v>27.07</v>
      </c>
      <c r="BB85" s="32">
        <f>AV85/2</f>
        <v>0.5</v>
      </c>
      <c r="BC85" s="26">
        <f>(AW85*3)+(AX85*5)+(AY85*5)+(AZ85*20)</f>
        <v>0</v>
      </c>
      <c r="BD85" s="64">
        <f>BA85+BB85+BC85</f>
        <v>27.57</v>
      </c>
      <c r="BE85" s="33"/>
      <c r="BF85" s="61"/>
      <c r="BG85" s="35"/>
      <c r="BH85" s="35"/>
      <c r="BI85" s="35"/>
      <c r="BJ85" s="35"/>
      <c r="BK85" s="36"/>
      <c r="BL85" s="57">
        <f t="shared" si="95"/>
        <v>0</v>
      </c>
      <c r="BM85" s="48">
        <f t="shared" si="96"/>
        <v>0</v>
      </c>
      <c r="BN85" s="47">
        <f t="shared" si="97"/>
        <v>0</v>
      </c>
      <c r="BO85" s="46">
        <f t="shared" si="98"/>
        <v>0</v>
      </c>
      <c r="BP85" s="37">
        <v>23.01</v>
      </c>
      <c r="BQ85" s="34"/>
      <c r="BR85" s="34"/>
      <c r="BS85" s="34"/>
      <c r="BT85" s="35">
        <v>15</v>
      </c>
      <c r="BU85" s="35">
        <v>0</v>
      </c>
      <c r="BV85" s="35">
        <v>1</v>
      </c>
      <c r="BW85" s="35">
        <v>0</v>
      </c>
      <c r="BX85" s="36">
        <v>0</v>
      </c>
      <c r="BY85" s="33">
        <f>BP85+BQ85+BR85+BS85</f>
        <v>23.01</v>
      </c>
      <c r="BZ85" s="32">
        <f>BT85/2</f>
        <v>7.5</v>
      </c>
      <c r="CA85" s="38">
        <f>(BU85*3)+(BV85*5)+(BW85*5)+(BX85*20)</f>
        <v>5</v>
      </c>
      <c r="CB85" s="27">
        <f>BY85+BZ85+CA85</f>
        <v>35.51</v>
      </c>
      <c r="CC85" s="1"/>
      <c r="CD85" s="1"/>
      <c r="CE85" s="2"/>
      <c r="CF85" s="2"/>
      <c r="CG85" s="2"/>
      <c r="CH85" s="2"/>
      <c r="CI85" s="2"/>
      <c r="CJ85" s="7"/>
      <c r="CK85" s="14"/>
      <c r="CL85" s="6"/>
      <c r="CM85" s="15"/>
      <c r="CN85" s="16"/>
      <c r="CO85" s="1"/>
      <c r="CP85" s="2"/>
      <c r="CQ85" s="2"/>
      <c r="CR85" s="2"/>
      <c r="CS85" s="2"/>
      <c r="CT85" s="2"/>
      <c r="CU85" s="7"/>
      <c r="CV85" s="14"/>
      <c r="CW85" s="6"/>
      <c r="CX85" s="15"/>
      <c r="CY85" s="16"/>
      <c r="CZ85" s="1"/>
      <c r="DA85" s="2"/>
      <c r="DB85" s="2"/>
      <c r="DC85" s="2"/>
      <c r="DD85" s="2"/>
      <c r="DE85" s="2"/>
      <c r="DF85" s="7"/>
      <c r="DG85" s="14"/>
      <c r="DH85" s="6"/>
      <c r="DI85" s="15"/>
      <c r="DJ85" s="16"/>
      <c r="DK85" s="1"/>
      <c r="DL85" s="2"/>
      <c r="DM85" s="2"/>
      <c r="DN85" s="2"/>
      <c r="DO85" s="2"/>
      <c r="DP85" s="2"/>
      <c r="DQ85" s="7"/>
      <c r="DR85" s="14"/>
      <c r="DS85" s="6"/>
      <c r="DT85" s="15"/>
      <c r="DU85" s="16"/>
      <c r="DV85" s="1"/>
      <c r="DW85" s="2"/>
      <c r="DX85" s="2"/>
      <c r="DY85" s="2"/>
      <c r="DZ85" s="2"/>
      <c r="EA85" s="2"/>
      <c r="EB85" s="7"/>
      <c r="EC85" s="14"/>
      <c r="ED85" s="6"/>
      <c r="EE85" s="15"/>
      <c r="EF85" s="16"/>
      <c r="EG85" s="1"/>
      <c r="EH85" s="2"/>
      <c r="EI85" s="2"/>
      <c r="EJ85" s="2"/>
      <c r="EK85" s="2"/>
      <c r="EL85" s="2"/>
      <c r="EM85" s="7"/>
      <c r="EN85" s="14"/>
      <c r="EO85" s="6"/>
      <c r="EP85" s="15"/>
      <c r="EQ85" s="16"/>
      <c r="ER85" s="1"/>
      <c r="ES85" s="2"/>
      <c r="ET85" s="2"/>
      <c r="EU85" s="2"/>
      <c r="EV85" s="2"/>
      <c r="EW85" s="2"/>
      <c r="EX85" s="7"/>
      <c r="EY85" s="14"/>
      <c r="EZ85" s="6"/>
      <c r="FA85" s="15"/>
      <c r="FB85" s="16"/>
      <c r="FC85" s="1"/>
      <c r="FD85" s="2"/>
      <c r="FE85" s="2"/>
      <c r="FF85" s="2"/>
      <c r="FG85" s="2"/>
      <c r="FH85" s="2"/>
      <c r="FI85" s="7"/>
      <c r="FJ85" s="14"/>
      <c r="FK85" s="6"/>
      <c r="FL85" s="15"/>
      <c r="FM85" s="16"/>
      <c r="FN85" s="1"/>
      <c r="FO85" s="2"/>
      <c r="FP85" s="2"/>
      <c r="FQ85" s="2"/>
      <c r="FR85" s="2"/>
      <c r="FS85" s="2"/>
      <c r="FT85" s="7"/>
      <c r="FU85" s="14"/>
      <c r="FV85" s="6"/>
      <c r="FW85" s="15"/>
      <c r="FX85" s="16"/>
      <c r="FY85" s="1"/>
      <c r="FZ85" s="2"/>
      <c r="GA85" s="2"/>
      <c r="GB85" s="2"/>
      <c r="GC85" s="2"/>
      <c r="GD85" s="2"/>
      <c r="GE85" s="7"/>
      <c r="GF85" s="14"/>
      <c r="GG85" s="6"/>
      <c r="GH85" s="15"/>
      <c r="GI85" s="16"/>
      <c r="GJ85" s="1"/>
      <c r="GK85" s="2"/>
      <c r="GL85" s="2"/>
      <c r="GM85" s="2"/>
      <c r="GN85" s="2"/>
      <c r="GO85" s="2"/>
      <c r="GP85" s="7"/>
      <c r="GQ85" s="14"/>
      <c r="GR85" s="6"/>
      <c r="GS85" s="15"/>
      <c r="GT85" s="16"/>
      <c r="GU85" s="1"/>
      <c r="GV85" s="2"/>
      <c r="GW85" s="2"/>
      <c r="GX85" s="2"/>
      <c r="GY85" s="2"/>
      <c r="GZ85" s="2"/>
      <c r="HA85" s="7"/>
      <c r="HB85" s="14"/>
      <c r="HC85" s="6"/>
      <c r="HD85" s="15"/>
      <c r="HE85" s="16"/>
      <c r="HF85" s="1"/>
      <c r="HG85" s="2"/>
      <c r="HH85" s="2"/>
      <c r="HI85" s="2"/>
      <c r="HJ85" s="2"/>
      <c r="HK85" s="2"/>
      <c r="HL85" s="7"/>
      <c r="HM85" s="14"/>
      <c r="HN85" s="6"/>
      <c r="HO85" s="15"/>
      <c r="HP85" s="16"/>
      <c r="HQ85" s="1"/>
      <c r="HR85" s="2"/>
      <c r="HS85" s="2"/>
      <c r="HT85" s="2"/>
      <c r="HU85" s="2"/>
      <c r="HV85" s="2"/>
      <c r="HW85" s="7"/>
      <c r="HX85" s="14"/>
      <c r="HY85" s="6"/>
      <c r="HZ85" s="15"/>
      <c r="IA85" s="16"/>
      <c r="IB85" s="1"/>
      <c r="IC85" s="2"/>
      <c r="ID85" s="2"/>
      <c r="IE85" s="2"/>
      <c r="IF85" s="2"/>
      <c r="IG85" s="2"/>
      <c r="IH85" s="7"/>
      <c r="II85" s="14"/>
      <c r="IJ85" s="6"/>
      <c r="IK85" s="52"/>
      <c r="IL85" s="53"/>
    </row>
    <row r="86" spans="1:246" ht="12.75">
      <c r="A86" s="31">
        <v>36</v>
      </c>
      <c r="B86" s="96" t="s">
        <v>172</v>
      </c>
      <c r="C86" s="29"/>
      <c r="D86" s="30"/>
      <c r="E86" s="97" t="s">
        <v>17</v>
      </c>
      <c r="F86" s="98" t="s">
        <v>97</v>
      </c>
      <c r="G86" s="28">
        <f>IF(AND(OR($G$2="Y",$H$2="Y"),I86&lt;5,J86&lt;5),IF(AND(I86=I85,J86=J85),G85+1,1),"")</f>
      </c>
      <c r="H86" s="24" t="e">
        <f>IF(AND($H$2="Y",J86&gt;0,OR(AND(G86=1,#REF!=10),AND(G86=2,#REF!=20),AND(G86=3,#REF!=30),AND(G86=4,#REF!=40),AND(G86=5,G159=50),AND(G86=6,G166=60),AND(G86=7,G175=70),AND(G86=8,#REF!=80),AND(G86=9,G183=90),AND(G86=10,#REF!=100))),VLOOKUP(J86-1,SortLookup!$A$13:$B$16,2,FALSE),"")</f>
        <v>#REF!</v>
      </c>
      <c r="I86" s="40">
        <f>IF(ISNA(VLOOKUP(E86,SortLookup!$A$1:$B$5,2,FALSE))," ",VLOOKUP(E86,SortLookup!$A$1:$B$5,2,FALSE))</f>
        <v>0</v>
      </c>
      <c r="J86" s="25" t="str">
        <f>IF(ISNA(VLOOKUP(F86,SortLookup!$A$7:$B$11,2,FALSE))," ",VLOOKUP(F86,SortLookup!$A$7:$B$11,2,FALSE))</f>
        <v> </v>
      </c>
      <c r="K86" s="103" t="s">
        <v>118</v>
      </c>
      <c r="L86" s="80"/>
      <c r="M86" s="47"/>
      <c r="N86" s="48"/>
      <c r="O86" s="81"/>
      <c r="P86" s="37">
        <v>4.38</v>
      </c>
      <c r="Q86" s="34">
        <v>4.26</v>
      </c>
      <c r="R86" s="34">
        <v>4.28</v>
      </c>
      <c r="S86" s="34">
        <v>26.87</v>
      </c>
      <c r="T86" s="34"/>
      <c r="U86" s="34"/>
      <c r="V86" s="34"/>
      <c r="W86" s="35">
        <v>47</v>
      </c>
      <c r="X86" s="35">
        <v>0</v>
      </c>
      <c r="Y86" s="35">
        <v>0</v>
      </c>
      <c r="Z86" s="35">
        <v>2</v>
      </c>
      <c r="AA86" s="36">
        <v>0</v>
      </c>
      <c r="AB86" s="33">
        <f>P86+Q86+R86+S86+T86+U86+V86</f>
        <v>39.79</v>
      </c>
      <c r="AC86" s="32">
        <f>W86/2</f>
        <v>23.5</v>
      </c>
      <c r="AD86" s="26">
        <f>(X86*3)+(Y86*5)+(Z86*5)+(AA86*20)</f>
        <v>10</v>
      </c>
      <c r="AE86" s="64">
        <f>AB86+AC86+AD86</f>
        <v>73.29</v>
      </c>
      <c r="AF86" s="37"/>
      <c r="AG86" s="34"/>
      <c r="AH86" s="34"/>
      <c r="AI86" s="34"/>
      <c r="AJ86" s="35"/>
      <c r="AK86" s="35"/>
      <c r="AL86" s="35"/>
      <c r="AM86" s="35"/>
      <c r="AN86" s="36"/>
      <c r="AO86" s="33"/>
      <c r="AP86" s="32"/>
      <c r="AQ86" s="26"/>
      <c r="AR86" s="104" t="s">
        <v>118</v>
      </c>
      <c r="AS86" s="37"/>
      <c r="AT86" s="34"/>
      <c r="AU86" s="34"/>
      <c r="AV86" s="35"/>
      <c r="AW86" s="35"/>
      <c r="AX86" s="35"/>
      <c r="AY86" s="35"/>
      <c r="AZ86" s="36"/>
      <c r="BA86" s="33"/>
      <c r="BB86" s="32"/>
      <c r="BC86" s="26"/>
      <c r="BD86" s="64"/>
      <c r="BE86" s="33"/>
      <c r="BF86" s="61"/>
      <c r="BG86" s="35"/>
      <c r="BH86" s="35"/>
      <c r="BI86" s="35"/>
      <c r="BJ86" s="35"/>
      <c r="BK86" s="36"/>
      <c r="BL86" s="57">
        <f t="shared" si="95"/>
        <v>0</v>
      </c>
      <c r="BM86" s="48">
        <f t="shared" si="96"/>
        <v>0</v>
      </c>
      <c r="BN86" s="47">
        <f t="shared" si="97"/>
        <v>0</v>
      </c>
      <c r="BO86" s="46">
        <f t="shared" si="98"/>
        <v>0</v>
      </c>
      <c r="BP86" s="37">
        <v>50.42</v>
      </c>
      <c r="BQ86" s="34"/>
      <c r="BR86" s="34"/>
      <c r="BS86" s="34"/>
      <c r="BT86" s="35">
        <v>16</v>
      </c>
      <c r="BU86" s="35">
        <v>0</v>
      </c>
      <c r="BV86" s="35">
        <v>0</v>
      </c>
      <c r="BW86" s="35">
        <v>0</v>
      </c>
      <c r="BX86" s="36">
        <v>0</v>
      </c>
      <c r="BY86" s="33">
        <f>BP86+BQ86+BR86+BS86</f>
        <v>50.42</v>
      </c>
      <c r="BZ86" s="32">
        <f>BT86/2</f>
        <v>8</v>
      </c>
      <c r="CA86" s="38">
        <f>(BU86*3)+(BV86*5)+(BW86*5)+(BX86*20)</f>
        <v>0</v>
      </c>
      <c r="CB86" s="27">
        <f>BY86+BZ86+CA86</f>
        <v>58.42</v>
      </c>
      <c r="CC86" s="1"/>
      <c r="CD86" s="1"/>
      <c r="CE86" s="2"/>
      <c r="CF86" s="2"/>
      <c r="CG86" s="2"/>
      <c r="CH86" s="2"/>
      <c r="CI86" s="2"/>
      <c r="CJ86" s="7"/>
      <c r="CK86" s="14"/>
      <c r="CL86" s="6"/>
      <c r="CM86" s="15"/>
      <c r="CN86" s="16"/>
      <c r="CO86" s="1"/>
      <c r="CP86" s="2"/>
      <c r="CQ86" s="2"/>
      <c r="CR86" s="2"/>
      <c r="CS86" s="2"/>
      <c r="CT86" s="2"/>
      <c r="CU86" s="7"/>
      <c r="CV86" s="14"/>
      <c r="CW86" s="6"/>
      <c r="CX86" s="15"/>
      <c r="CY86" s="16"/>
      <c r="CZ86" s="1"/>
      <c r="DA86" s="2"/>
      <c r="DB86" s="2"/>
      <c r="DC86" s="2"/>
      <c r="DD86" s="2"/>
      <c r="DE86" s="2"/>
      <c r="DF86" s="7"/>
      <c r="DG86" s="14"/>
      <c r="DH86" s="6"/>
      <c r="DI86" s="15"/>
      <c r="DJ86" s="16"/>
      <c r="DK86" s="1"/>
      <c r="DL86" s="2"/>
      <c r="DM86" s="2"/>
      <c r="DN86" s="2"/>
      <c r="DO86" s="2"/>
      <c r="DP86" s="2"/>
      <c r="DQ86" s="7"/>
      <c r="DR86" s="14"/>
      <c r="DS86" s="6"/>
      <c r="DT86" s="15"/>
      <c r="DU86" s="16"/>
      <c r="DV86" s="1"/>
      <c r="DW86" s="2"/>
      <c r="DX86" s="2"/>
      <c r="DY86" s="2"/>
      <c r="DZ86" s="2"/>
      <c r="EA86" s="2"/>
      <c r="EB86" s="7"/>
      <c r="EC86" s="14"/>
      <c r="ED86" s="6"/>
      <c r="EE86" s="15"/>
      <c r="EF86" s="16"/>
      <c r="EG86" s="1"/>
      <c r="EH86" s="2"/>
      <c r="EI86" s="2"/>
      <c r="EJ86" s="2"/>
      <c r="EK86" s="2"/>
      <c r="EL86" s="2"/>
      <c r="EM86" s="7"/>
      <c r="EN86" s="14"/>
      <c r="EO86" s="6"/>
      <c r="EP86" s="15"/>
      <c r="EQ86" s="16"/>
      <c r="ER86" s="1"/>
      <c r="ES86" s="2"/>
      <c r="ET86" s="2"/>
      <c r="EU86" s="2"/>
      <c r="EV86" s="2"/>
      <c r="EW86" s="2"/>
      <c r="EX86" s="7"/>
      <c r="EY86" s="14"/>
      <c r="EZ86" s="6"/>
      <c r="FA86" s="15"/>
      <c r="FB86" s="16"/>
      <c r="FC86" s="1"/>
      <c r="FD86" s="2"/>
      <c r="FE86" s="2"/>
      <c r="FF86" s="2"/>
      <c r="FG86" s="2"/>
      <c r="FH86" s="2"/>
      <c r="FI86" s="7"/>
      <c r="FJ86" s="14"/>
      <c r="FK86" s="6"/>
      <c r="FL86" s="15"/>
      <c r="FM86" s="16"/>
      <c r="FN86" s="1"/>
      <c r="FO86" s="2"/>
      <c r="FP86" s="2"/>
      <c r="FQ86" s="2"/>
      <c r="FR86" s="2"/>
      <c r="FS86" s="2"/>
      <c r="FT86" s="7"/>
      <c r="FU86" s="14"/>
      <c r="FV86" s="6"/>
      <c r="FW86" s="15"/>
      <c r="FX86" s="16"/>
      <c r="FY86" s="1"/>
      <c r="FZ86" s="2"/>
      <c r="GA86" s="2"/>
      <c r="GB86" s="2"/>
      <c r="GC86" s="2"/>
      <c r="GD86" s="2"/>
      <c r="GE86" s="7"/>
      <c r="GF86" s="14"/>
      <c r="GG86" s="6"/>
      <c r="GH86" s="15"/>
      <c r="GI86" s="16"/>
      <c r="GJ86" s="1"/>
      <c r="GK86" s="2"/>
      <c r="GL86" s="2"/>
      <c r="GM86" s="2"/>
      <c r="GN86" s="2"/>
      <c r="GO86" s="2"/>
      <c r="GP86" s="7"/>
      <c r="GQ86" s="14"/>
      <c r="GR86" s="6"/>
      <c r="GS86" s="15"/>
      <c r="GT86" s="16"/>
      <c r="GU86" s="1"/>
      <c r="GV86" s="2"/>
      <c r="GW86" s="2"/>
      <c r="GX86" s="2"/>
      <c r="GY86" s="2"/>
      <c r="GZ86" s="2"/>
      <c r="HA86" s="7"/>
      <c r="HB86" s="14"/>
      <c r="HC86" s="6"/>
      <c r="HD86" s="15"/>
      <c r="HE86" s="16"/>
      <c r="HF86" s="1"/>
      <c r="HG86" s="2"/>
      <c r="HH86" s="2"/>
      <c r="HI86" s="2"/>
      <c r="HJ86" s="2"/>
      <c r="HK86" s="2"/>
      <c r="HL86" s="7"/>
      <c r="HM86" s="14"/>
      <c r="HN86" s="6"/>
      <c r="HO86" s="15"/>
      <c r="HP86" s="16"/>
      <c r="HQ86" s="1"/>
      <c r="HR86" s="2"/>
      <c r="HS86" s="2"/>
      <c r="HT86" s="2"/>
      <c r="HU86" s="2"/>
      <c r="HV86" s="2"/>
      <c r="HW86" s="7"/>
      <c r="HX86" s="14"/>
      <c r="HY86" s="6"/>
      <c r="HZ86" s="15"/>
      <c r="IA86" s="16"/>
      <c r="IB86" s="1"/>
      <c r="IC86" s="2"/>
      <c r="ID86" s="2"/>
      <c r="IE86" s="2"/>
      <c r="IF86" s="2"/>
      <c r="IG86" s="2"/>
      <c r="IH86" s="7"/>
      <c r="II86" s="14"/>
      <c r="IJ86" s="6"/>
      <c r="IK86" s="52"/>
      <c r="IL86" s="53"/>
    </row>
    <row r="87" spans="1:246" ht="12.75">
      <c r="A87" s="31">
        <v>37</v>
      </c>
      <c r="B87" s="96" t="s">
        <v>103</v>
      </c>
      <c r="C87" s="29"/>
      <c r="D87" s="30"/>
      <c r="E87" s="97" t="s">
        <v>17</v>
      </c>
      <c r="F87" s="98" t="s">
        <v>97</v>
      </c>
      <c r="G87" s="28">
        <f>IF(AND(OR($G$2="Y",$H$2="Y"),I87&lt;5,J87&lt;5),IF(AND(I87=I86,J87=J86),G86+1,1),"")</f>
      </c>
      <c r="H87" s="24" t="e">
        <f>IF(AND($H$2="Y",J87&gt;0,OR(AND(G87=1,#REF!=10),AND(G87=2,#REF!=20),AND(G87=3,#REF!=30),AND(G87=4,G159=40),AND(G87=5,G165=50),AND(G87=6,G172=60),AND(G87=7,G181=70),AND(G87=8,#REF!=80),AND(G87=9,G189=90),AND(G87=10,#REF!=100))),VLOOKUP(J87-1,SortLookup!$A$13:$B$16,2,FALSE),"")</f>
        <v>#REF!</v>
      </c>
      <c r="I87" s="40">
        <f>IF(ISNA(VLOOKUP(E87,SortLookup!$A$1:$B$5,2,FALSE))," ",VLOOKUP(E87,SortLookup!$A$1:$B$5,2,FALSE))</f>
        <v>0</v>
      </c>
      <c r="J87" s="25" t="str">
        <f>IF(ISNA(VLOOKUP(F87,SortLookup!$A$7:$B$11,2,FALSE))," ",VLOOKUP(F87,SortLookup!$A$7:$B$11,2,FALSE))</f>
        <v> </v>
      </c>
      <c r="K87" s="103" t="s">
        <v>118</v>
      </c>
      <c r="L87" s="80"/>
      <c r="M87" s="47"/>
      <c r="N87" s="48"/>
      <c r="O87" s="81"/>
      <c r="P87" s="37"/>
      <c r="Q87" s="34"/>
      <c r="R87" s="34"/>
      <c r="S87" s="34"/>
      <c r="T87" s="34"/>
      <c r="U87" s="34"/>
      <c r="V87" s="34"/>
      <c r="W87" s="35"/>
      <c r="X87" s="35"/>
      <c r="Y87" s="35"/>
      <c r="Z87" s="35"/>
      <c r="AA87" s="36"/>
      <c r="AB87" s="33"/>
      <c r="AC87" s="32"/>
      <c r="AD87" s="26"/>
      <c r="AE87" s="104" t="s">
        <v>118</v>
      </c>
      <c r="AF87" s="37">
        <v>42.26</v>
      </c>
      <c r="AG87" s="34"/>
      <c r="AH87" s="34"/>
      <c r="AI87" s="34"/>
      <c r="AJ87" s="35">
        <v>0</v>
      </c>
      <c r="AK87" s="35">
        <v>0</v>
      </c>
      <c r="AL87" s="35">
        <v>0</v>
      </c>
      <c r="AM87" s="35">
        <v>0</v>
      </c>
      <c r="AN87" s="36">
        <v>0</v>
      </c>
      <c r="AO87" s="33">
        <f>AF87+AG87+AH87+AI87</f>
        <v>42.26</v>
      </c>
      <c r="AP87" s="32">
        <f>AJ87/2</f>
        <v>0</v>
      </c>
      <c r="AQ87" s="26">
        <f>(AK87*3)+(AL87*5)+(AM87*5)+(AN87*20)</f>
        <v>0</v>
      </c>
      <c r="AR87" s="64">
        <f>AO87+AP87+AQ87</f>
        <v>42.26</v>
      </c>
      <c r="AS87" s="37">
        <v>25.31</v>
      </c>
      <c r="AT87" s="34"/>
      <c r="AU87" s="34"/>
      <c r="AV87" s="35">
        <v>0</v>
      </c>
      <c r="AW87" s="35">
        <v>0</v>
      </c>
      <c r="AX87" s="35">
        <v>0</v>
      </c>
      <c r="AY87" s="35">
        <v>0</v>
      </c>
      <c r="AZ87" s="36">
        <v>0</v>
      </c>
      <c r="BA87" s="33">
        <f>AS87+AT87+AU87</f>
        <v>25.31</v>
      </c>
      <c r="BB87" s="32">
        <f>AV87/2</f>
        <v>0</v>
      </c>
      <c r="BC87" s="26">
        <f>(AW87*3)+(AX87*5)+(AY87*5)+(AZ87*20)</f>
        <v>0</v>
      </c>
      <c r="BD87" s="64">
        <f>BA87+BB87+BC87</f>
        <v>25.31</v>
      </c>
      <c r="BE87" s="33"/>
      <c r="BF87" s="61"/>
      <c r="BG87" s="35"/>
      <c r="BH87" s="35"/>
      <c r="BI87" s="35"/>
      <c r="BJ87" s="35"/>
      <c r="BK87" s="36"/>
      <c r="BL87" s="57">
        <f t="shared" si="95"/>
        <v>0</v>
      </c>
      <c r="BM87" s="48">
        <f t="shared" si="96"/>
        <v>0</v>
      </c>
      <c r="BN87" s="47">
        <f t="shared" si="97"/>
        <v>0</v>
      </c>
      <c r="BO87" s="46">
        <f t="shared" si="98"/>
        <v>0</v>
      </c>
      <c r="BP87" s="37">
        <v>26.34</v>
      </c>
      <c r="BQ87" s="34"/>
      <c r="BR87" s="34"/>
      <c r="BS87" s="34"/>
      <c r="BT87" s="35">
        <v>3</v>
      </c>
      <c r="BU87" s="35">
        <v>0</v>
      </c>
      <c r="BV87" s="35">
        <v>0</v>
      </c>
      <c r="BW87" s="35">
        <v>0</v>
      </c>
      <c r="BX87" s="36">
        <v>0</v>
      </c>
      <c r="BY87" s="33">
        <f>BP87+BQ87+BR87+BS87</f>
        <v>26.34</v>
      </c>
      <c r="BZ87" s="32">
        <f>BT87/2</f>
        <v>1.5</v>
      </c>
      <c r="CA87" s="38">
        <f>(BU87*3)+(BV87*5)+(BW87*5)+(BX87*20)</f>
        <v>0</v>
      </c>
      <c r="CB87" s="27">
        <f>BY87+BZ87+CA87</f>
        <v>27.84</v>
      </c>
      <c r="CC87" s="1"/>
      <c r="CD87" s="1"/>
      <c r="CE87" s="2"/>
      <c r="CF87" s="2"/>
      <c r="CG87" s="2"/>
      <c r="CH87" s="2"/>
      <c r="CI87" s="2"/>
      <c r="CJ87" s="7"/>
      <c r="CK87" s="14"/>
      <c r="CL87" s="6"/>
      <c r="CM87" s="15"/>
      <c r="CN87" s="16"/>
      <c r="CO87" s="1"/>
      <c r="CP87" s="2"/>
      <c r="CQ87" s="2"/>
      <c r="CR87" s="2"/>
      <c r="CS87" s="2"/>
      <c r="CT87" s="2"/>
      <c r="CU87" s="7"/>
      <c r="CV87" s="14"/>
      <c r="CW87" s="6"/>
      <c r="CX87" s="15"/>
      <c r="CY87" s="16"/>
      <c r="CZ87" s="1"/>
      <c r="DA87" s="2"/>
      <c r="DB87" s="2"/>
      <c r="DC87" s="2"/>
      <c r="DD87" s="2"/>
      <c r="DE87" s="2"/>
      <c r="DF87" s="7"/>
      <c r="DG87" s="14"/>
      <c r="DH87" s="6"/>
      <c r="DI87" s="15"/>
      <c r="DJ87" s="16"/>
      <c r="DK87" s="1"/>
      <c r="DL87" s="2"/>
      <c r="DM87" s="2"/>
      <c r="DN87" s="2"/>
      <c r="DO87" s="2"/>
      <c r="DP87" s="2"/>
      <c r="DQ87" s="7"/>
      <c r="DR87" s="14"/>
      <c r="DS87" s="6"/>
      <c r="DT87" s="15"/>
      <c r="DU87" s="16"/>
      <c r="DV87" s="1"/>
      <c r="DW87" s="2"/>
      <c r="DX87" s="2"/>
      <c r="DY87" s="2"/>
      <c r="DZ87" s="2"/>
      <c r="EA87" s="2"/>
      <c r="EB87" s="7"/>
      <c r="EC87" s="14"/>
      <c r="ED87" s="6"/>
      <c r="EE87" s="15"/>
      <c r="EF87" s="16"/>
      <c r="EG87" s="1"/>
      <c r="EH87" s="2"/>
      <c r="EI87" s="2"/>
      <c r="EJ87" s="2"/>
      <c r="EK87" s="2"/>
      <c r="EL87" s="2"/>
      <c r="EM87" s="7"/>
      <c r="EN87" s="14"/>
      <c r="EO87" s="6"/>
      <c r="EP87" s="15"/>
      <c r="EQ87" s="16"/>
      <c r="ER87" s="1"/>
      <c r="ES87" s="2"/>
      <c r="ET87" s="2"/>
      <c r="EU87" s="2"/>
      <c r="EV87" s="2"/>
      <c r="EW87" s="2"/>
      <c r="EX87" s="7"/>
      <c r="EY87" s="14"/>
      <c r="EZ87" s="6"/>
      <c r="FA87" s="15"/>
      <c r="FB87" s="16"/>
      <c r="FC87" s="1"/>
      <c r="FD87" s="2"/>
      <c r="FE87" s="2"/>
      <c r="FF87" s="2"/>
      <c r="FG87" s="2"/>
      <c r="FH87" s="2"/>
      <c r="FI87" s="7"/>
      <c r="FJ87" s="14"/>
      <c r="FK87" s="6"/>
      <c r="FL87" s="15"/>
      <c r="FM87" s="16"/>
      <c r="FN87" s="1"/>
      <c r="FO87" s="2"/>
      <c r="FP87" s="2"/>
      <c r="FQ87" s="2"/>
      <c r="FR87" s="2"/>
      <c r="FS87" s="2"/>
      <c r="FT87" s="7"/>
      <c r="FU87" s="14"/>
      <c r="FV87" s="6"/>
      <c r="FW87" s="15"/>
      <c r="FX87" s="16"/>
      <c r="FY87" s="1"/>
      <c r="FZ87" s="2"/>
      <c r="GA87" s="2"/>
      <c r="GB87" s="2"/>
      <c r="GC87" s="2"/>
      <c r="GD87" s="2"/>
      <c r="GE87" s="7"/>
      <c r="GF87" s="14"/>
      <c r="GG87" s="6"/>
      <c r="GH87" s="15"/>
      <c r="GI87" s="16"/>
      <c r="GJ87" s="1"/>
      <c r="GK87" s="2"/>
      <c r="GL87" s="2"/>
      <c r="GM87" s="2"/>
      <c r="GN87" s="2"/>
      <c r="GO87" s="2"/>
      <c r="GP87" s="7"/>
      <c r="GQ87" s="14"/>
      <c r="GR87" s="6"/>
      <c r="GS87" s="15"/>
      <c r="GT87" s="16"/>
      <c r="GU87" s="1"/>
      <c r="GV87" s="2"/>
      <c r="GW87" s="2"/>
      <c r="GX87" s="2"/>
      <c r="GY87" s="2"/>
      <c r="GZ87" s="2"/>
      <c r="HA87" s="7"/>
      <c r="HB87" s="14"/>
      <c r="HC87" s="6"/>
      <c r="HD87" s="15"/>
      <c r="HE87" s="16"/>
      <c r="HF87" s="1"/>
      <c r="HG87" s="2"/>
      <c r="HH87" s="2"/>
      <c r="HI87" s="2"/>
      <c r="HJ87" s="2"/>
      <c r="HK87" s="2"/>
      <c r="HL87" s="7"/>
      <c r="HM87" s="14"/>
      <c r="HN87" s="6"/>
      <c r="HO87" s="15"/>
      <c r="HP87" s="16"/>
      <c r="HQ87" s="1"/>
      <c r="HR87" s="2"/>
      <c r="HS87" s="2"/>
      <c r="HT87" s="2"/>
      <c r="HU87" s="2"/>
      <c r="HV87" s="2"/>
      <c r="HW87" s="7"/>
      <c r="HX87" s="14"/>
      <c r="HY87" s="6"/>
      <c r="HZ87" s="15"/>
      <c r="IA87" s="16"/>
      <c r="IB87" s="1"/>
      <c r="IC87" s="2"/>
      <c r="ID87" s="2"/>
      <c r="IE87" s="2"/>
      <c r="IF87" s="2"/>
      <c r="IG87" s="2"/>
      <c r="IH87" s="7"/>
      <c r="II87" s="14"/>
      <c r="IJ87" s="6"/>
      <c r="IK87" s="52"/>
      <c r="IL87" s="53"/>
    </row>
    <row r="88" spans="1:246" ht="12.75">
      <c r="A88" s="31">
        <v>38</v>
      </c>
      <c r="B88" s="96" t="s">
        <v>190</v>
      </c>
      <c r="C88" s="29"/>
      <c r="D88" s="30"/>
      <c r="E88" s="97" t="s">
        <v>17</v>
      </c>
      <c r="F88" s="98" t="s">
        <v>24</v>
      </c>
      <c r="G88" s="28">
        <f>IF(AND(OR($G$2="Y",$H$2="Y"),I88&lt;5,J88&lt;5),IF(AND(I88=#REF!,J88=#REF!),#REF!+1,1),"")</f>
      </c>
      <c r="H88" s="24" t="e">
        <f>IF(AND($H$2="Y",J88&gt;0,OR(AND(G88=1,#REF!=10),AND(G88=2,#REF!=20),AND(G88=3,#REF!=30),AND(G88=4,G167=40),AND(G88=5,G173=50),AND(G88=6,G180=60),AND(G88=7,G189=70),AND(G88=8,#REF!=80),AND(G88=9,G197=90),AND(G88=10,#REF!=100))),VLOOKUP(J88-1,SortLookup!$A$13:$B$16,2,FALSE),"")</f>
        <v>#REF!</v>
      </c>
      <c r="I88" s="40">
        <f>IF(ISNA(VLOOKUP(E88,SortLookup!$A$1:$B$5,2,FALSE))," ",VLOOKUP(E88,SortLookup!$A$1:$B$5,2,FALSE))</f>
        <v>0</v>
      </c>
      <c r="J88" s="25">
        <f>IF(ISNA(VLOOKUP(F88,SortLookup!$A$7:$B$11,2,FALSE))," ",VLOOKUP(F88,SortLookup!$A$7:$B$11,2,FALSE))</f>
        <v>3</v>
      </c>
      <c r="K88" s="103" t="s">
        <v>118</v>
      </c>
      <c r="L88" s="80"/>
      <c r="M88" s="47"/>
      <c r="N88" s="48"/>
      <c r="O88" s="81"/>
      <c r="P88" s="37"/>
      <c r="Q88" s="34"/>
      <c r="R88" s="34"/>
      <c r="S88" s="34"/>
      <c r="T88" s="34"/>
      <c r="U88" s="34"/>
      <c r="V88" s="34"/>
      <c r="W88" s="35"/>
      <c r="X88" s="35"/>
      <c r="Y88" s="35"/>
      <c r="Z88" s="35"/>
      <c r="AA88" s="36"/>
      <c r="AB88" s="33"/>
      <c r="AC88" s="32"/>
      <c r="AD88" s="26"/>
      <c r="AE88" s="104" t="s">
        <v>118</v>
      </c>
      <c r="AF88" s="37">
        <v>25.99</v>
      </c>
      <c r="AG88" s="34"/>
      <c r="AH88" s="34"/>
      <c r="AI88" s="34"/>
      <c r="AJ88" s="35">
        <v>0</v>
      </c>
      <c r="AK88" s="35">
        <v>0</v>
      </c>
      <c r="AL88" s="35">
        <v>0</v>
      </c>
      <c r="AM88" s="35">
        <v>0</v>
      </c>
      <c r="AN88" s="36">
        <v>0</v>
      </c>
      <c r="AO88" s="33">
        <f>AF88+AG88+AH88+AI88</f>
        <v>25.99</v>
      </c>
      <c r="AP88" s="32">
        <f>AJ88/2</f>
        <v>0</v>
      </c>
      <c r="AQ88" s="26">
        <f>(AK88*3)+(AL88*5)+(AM88*5)+(AN88*20)</f>
        <v>0</v>
      </c>
      <c r="AR88" s="64">
        <f>AO88+AP88+AQ88</f>
        <v>25.99</v>
      </c>
      <c r="AS88" s="37">
        <v>23.56</v>
      </c>
      <c r="AT88" s="34"/>
      <c r="AU88" s="34"/>
      <c r="AV88" s="35">
        <v>0</v>
      </c>
      <c r="AW88" s="35">
        <v>0</v>
      </c>
      <c r="AX88" s="35">
        <v>0</v>
      </c>
      <c r="AY88" s="35">
        <v>1</v>
      </c>
      <c r="AZ88" s="36">
        <v>0</v>
      </c>
      <c r="BA88" s="33">
        <f>AS88+AT88+AU88</f>
        <v>23.56</v>
      </c>
      <c r="BB88" s="32">
        <f>AV88/2</f>
        <v>0</v>
      </c>
      <c r="BC88" s="26">
        <f>(AW88*3)+(AX88*5)+(AY88*5)+(AZ88*20)</f>
        <v>5</v>
      </c>
      <c r="BD88" s="64">
        <f>BA88+BB88+BC88</f>
        <v>28.56</v>
      </c>
      <c r="BE88" s="33"/>
      <c r="BF88" s="61"/>
      <c r="BG88" s="35"/>
      <c r="BH88" s="35"/>
      <c r="BI88" s="35"/>
      <c r="BJ88" s="35"/>
      <c r="BK88" s="36"/>
      <c r="BL88" s="57">
        <f t="shared" si="95"/>
        <v>0</v>
      </c>
      <c r="BM88" s="48">
        <f t="shared" si="96"/>
        <v>0</v>
      </c>
      <c r="BN88" s="47">
        <f t="shared" si="97"/>
        <v>0</v>
      </c>
      <c r="BO88" s="46">
        <f t="shared" si="98"/>
        <v>0</v>
      </c>
      <c r="BP88" s="37">
        <v>37.91</v>
      </c>
      <c r="BQ88" s="34"/>
      <c r="BR88" s="34"/>
      <c r="BS88" s="34"/>
      <c r="BT88" s="35">
        <v>13</v>
      </c>
      <c r="BU88" s="35">
        <v>0</v>
      </c>
      <c r="BV88" s="35">
        <v>1</v>
      </c>
      <c r="BW88" s="35">
        <v>0</v>
      </c>
      <c r="BX88" s="36">
        <v>0</v>
      </c>
      <c r="BY88" s="33">
        <f>BP88+BQ88+BR88+BS88</f>
        <v>37.91</v>
      </c>
      <c r="BZ88" s="32">
        <f>BT88/2</f>
        <v>6.5</v>
      </c>
      <c r="CA88" s="38">
        <f>(BU88*3)+(BV88*5)+(BW88*5)+(BX88*20)</f>
        <v>5</v>
      </c>
      <c r="CB88" s="27">
        <f>BY88+BZ88+CA88</f>
        <v>49.41</v>
      </c>
      <c r="CC88" s="1"/>
      <c r="CD88" s="1"/>
      <c r="CE88" s="2"/>
      <c r="CF88" s="2"/>
      <c r="CG88" s="2"/>
      <c r="CH88" s="2"/>
      <c r="CI88" s="2"/>
      <c r="CJ88" s="7"/>
      <c r="CK88" s="14"/>
      <c r="CL88" s="6"/>
      <c r="CM88" s="15"/>
      <c r="CN88" s="16"/>
      <c r="CO88" s="1"/>
      <c r="CP88" s="2"/>
      <c r="CQ88" s="2"/>
      <c r="CR88" s="2"/>
      <c r="CS88" s="2"/>
      <c r="CT88" s="2"/>
      <c r="CU88" s="7"/>
      <c r="CV88" s="14"/>
      <c r="CW88" s="6"/>
      <c r="CX88" s="15"/>
      <c r="CY88" s="16"/>
      <c r="CZ88" s="1"/>
      <c r="DA88" s="2"/>
      <c r="DB88" s="2"/>
      <c r="DC88" s="2"/>
      <c r="DD88" s="2"/>
      <c r="DE88" s="2"/>
      <c r="DF88" s="7"/>
      <c r="DG88" s="14"/>
      <c r="DH88" s="6"/>
      <c r="DI88" s="15"/>
      <c r="DJ88" s="16"/>
      <c r="DK88" s="1"/>
      <c r="DL88" s="2"/>
      <c r="DM88" s="2"/>
      <c r="DN88" s="2"/>
      <c r="DO88" s="2"/>
      <c r="DP88" s="2"/>
      <c r="DQ88" s="7"/>
      <c r="DR88" s="14"/>
      <c r="DS88" s="6"/>
      <c r="DT88" s="15"/>
      <c r="DU88" s="16"/>
      <c r="DV88" s="1"/>
      <c r="DW88" s="2"/>
      <c r="DX88" s="2"/>
      <c r="DY88" s="2"/>
      <c r="DZ88" s="2"/>
      <c r="EA88" s="2"/>
      <c r="EB88" s="7"/>
      <c r="EC88" s="14"/>
      <c r="ED88" s="6"/>
      <c r="EE88" s="15"/>
      <c r="EF88" s="16"/>
      <c r="EG88" s="1"/>
      <c r="EH88" s="2"/>
      <c r="EI88" s="2"/>
      <c r="EJ88" s="2"/>
      <c r="EK88" s="2"/>
      <c r="EL88" s="2"/>
      <c r="EM88" s="7"/>
      <c r="EN88" s="14"/>
      <c r="EO88" s="6"/>
      <c r="EP88" s="15"/>
      <c r="EQ88" s="16"/>
      <c r="ER88" s="1"/>
      <c r="ES88" s="2"/>
      <c r="ET88" s="2"/>
      <c r="EU88" s="2"/>
      <c r="EV88" s="2"/>
      <c r="EW88" s="2"/>
      <c r="EX88" s="7"/>
      <c r="EY88" s="14"/>
      <c r="EZ88" s="6"/>
      <c r="FA88" s="15"/>
      <c r="FB88" s="16"/>
      <c r="FC88" s="1"/>
      <c r="FD88" s="2"/>
      <c r="FE88" s="2"/>
      <c r="FF88" s="2"/>
      <c r="FG88" s="2"/>
      <c r="FH88" s="2"/>
      <c r="FI88" s="7"/>
      <c r="FJ88" s="14"/>
      <c r="FK88" s="6"/>
      <c r="FL88" s="15"/>
      <c r="FM88" s="16"/>
      <c r="FN88" s="1"/>
      <c r="FO88" s="2"/>
      <c r="FP88" s="2"/>
      <c r="FQ88" s="2"/>
      <c r="FR88" s="2"/>
      <c r="FS88" s="2"/>
      <c r="FT88" s="7"/>
      <c r="FU88" s="14"/>
      <c r="FV88" s="6"/>
      <c r="FW88" s="15"/>
      <c r="FX88" s="16"/>
      <c r="FY88" s="1"/>
      <c r="FZ88" s="2"/>
      <c r="GA88" s="2"/>
      <c r="GB88" s="2"/>
      <c r="GC88" s="2"/>
      <c r="GD88" s="2"/>
      <c r="GE88" s="7"/>
      <c r="GF88" s="14"/>
      <c r="GG88" s="6"/>
      <c r="GH88" s="15"/>
      <c r="GI88" s="16"/>
      <c r="GJ88" s="1"/>
      <c r="GK88" s="2"/>
      <c r="GL88" s="2"/>
      <c r="GM88" s="2"/>
      <c r="GN88" s="2"/>
      <c r="GO88" s="2"/>
      <c r="GP88" s="7"/>
      <c r="GQ88" s="14"/>
      <c r="GR88" s="6"/>
      <c r="GS88" s="15"/>
      <c r="GT88" s="16"/>
      <c r="GU88" s="1"/>
      <c r="GV88" s="2"/>
      <c r="GW88" s="2"/>
      <c r="GX88" s="2"/>
      <c r="GY88" s="2"/>
      <c r="GZ88" s="2"/>
      <c r="HA88" s="7"/>
      <c r="HB88" s="14"/>
      <c r="HC88" s="6"/>
      <c r="HD88" s="15"/>
      <c r="HE88" s="16"/>
      <c r="HF88" s="1"/>
      <c r="HG88" s="2"/>
      <c r="HH88" s="2"/>
      <c r="HI88" s="2"/>
      <c r="HJ88" s="2"/>
      <c r="HK88" s="2"/>
      <c r="HL88" s="7"/>
      <c r="HM88" s="14"/>
      <c r="HN88" s="6"/>
      <c r="HO88" s="15"/>
      <c r="HP88" s="16"/>
      <c r="HQ88" s="1"/>
      <c r="HR88" s="2"/>
      <c r="HS88" s="2"/>
      <c r="HT88" s="2"/>
      <c r="HU88" s="2"/>
      <c r="HV88" s="2"/>
      <c r="HW88" s="7"/>
      <c r="HX88" s="14"/>
      <c r="HY88" s="6"/>
      <c r="HZ88" s="15"/>
      <c r="IA88" s="16"/>
      <c r="IB88" s="1"/>
      <c r="IC88" s="2"/>
      <c r="ID88" s="2"/>
      <c r="IE88" s="2"/>
      <c r="IF88" s="2"/>
      <c r="IG88" s="2"/>
      <c r="IH88" s="7"/>
      <c r="II88" s="14"/>
      <c r="IJ88" s="6"/>
      <c r="IK88" s="52"/>
      <c r="IL88" s="53"/>
    </row>
    <row r="89" spans="1:246" ht="12.75" customHeight="1">
      <c r="A89" s="31">
        <v>39</v>
      </c>
      <c r="B89" s="42" t="s">
        <v>120</v>
      </c>
      <c r="C89" s="42"/>
      <c r="D89" s="43"/>
      <c r="E89" s="43" t="s">
        <v>17</v>
      </c>
      <c r="F89" s="65" t="s">
        <v>97</v>
      </c>
      <c r="G89" s="59">
        <f>IF(AND(OR($G$2="Y",$H$2="Y"),I89&lt;5,J89&lt;5),IF(AND(I89=I88,J89=J88),G88+1,1),"")</f>
      </c>
      <c r="H89" s="44" t="e">
        <f>IF(AND($H$2="Y",J89&gt;0,OR(AND(G89=1,#REF!=10),AND(G89=2,#REF!=20),AND(G89=3,#REF!=30),AND(G89=4,G156=40),AND(G89=5,G162=50),AND(G89=6,G169=60),AND(G89=7,G178=70),AND(G89=8,#REF!=80),AND(G89=9,G186=90),AND(G89=10,#REF!=100))),VLOOKUP(J89-1,SortLookup!$A$13:$B$16,2,FALSE),"")</f>
        <v>#REF!</v>
      </c>
      <c r="I89" s="45">
        <f>IF(ISNA(VLOOKUP(E89,SortLookup!$A$1:$B$5,2,FALSE))," ",VLOOKUP(E89,SortLookup!$A$1:$B$5,2,FALSE))</f>
        <v>0</v>
      </c>
      <c r="J89" s="54" t="str">
        <f>IF(ISNA(VLOOKUP(F89,SortLookup!$A$7:$B$11,2,FALSE))," ",VLOOKUP(F89,SortLookup!$A$7:$B$11,2,FALSE))</f>
        <v> </v>
      </c>
      <c r="K89" s="79" t="s">
        <v>121</v>
      </c>
      <c r="L89" s="80"/>
      <c r="M89" s="47"/>
      <c r="N89" s="48"/>
      <c r="O89" s="81"/>
      <c r="P89" s="55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6"/>
      <c r="AB89" s="57"/>
      <c r="AC89" s="48"/>
      <c r="AD89" s="47"/>
      <c r="AE89" s="66"/>
      <c r="AF89" s="55"/>
      <c r="AG89" s="49"/>
      <c r="AH89" s="49"/>
      <c r="AI89" s="49"/>
      <c r="AJ89" s="50"/>
      <c r="AK89" s="50"/>
      <c r="AL89" s="50"/>
      <c r="AM89" s="50"/>
      <c r="AN89" s="56"/>
      <c r="AO89" s="57"/>
      <c r="AP89" s="48"/>
      <c r="AQ89" s="47"/>
      <c r="AR89" s="64"/>
      <c r="AS89" s="37"/>
      <c r="AT89" s="34"/>
      <c r="AU89" s="34"/>
      <c r="AV89" s="35"/>
      <c r="AW89" s="35"/>
      <c r="AX89" s="35"/>
      <c r="AY89" s="35"/>
      <c r="AZ89" s="36"/>
      <c r="BA89" s="33"/>
      <c r="BB89" s="32"/>
      <c r="BC89" s="26"/>
      <c r="BD89" s="64" t="s">
        <v>121</v>
      </c>
      <c r="BE89" s="33"/>
      <c r="BF89" s="61"/>
      <c r="BG89" s="35"/>
      <c r="BH89" s="35"/>
      <c r="BI89" s="35"/>
      <c r="BJ89" s="35"/>
      <c r="BK89" s="36"/>
      <c r="BL89" s="57"/>
      <c r="BM89" s="48"/>
      <c r="BN89" s="47"/>
      <c r="BO89" s="46"/>
      <c r="BP89" s="37"/>
      <c r="BQ89" s="34"/>
      <c r="BR89" s="34"/>
      <c r="BS89" s="34"/>
      <c r="BT89" s="35"/>
      <c r="BU89" s="35"/>
      <c r="BV89" s="35"/>
      <c r="BW89" s="35"/>
      <c r="BX89" s="36"/>
      <c r="BY89" s="33"/>
      <c r="BZ89" s="32"/>
      <c r="CA89" s="38"/>
      <c r="CB89" s="27"/>
      <c r="CC89" s="1"/>
      <c r="CD89" s="1"/>
      <c r="CE89" s="2"/>
      <c r="CF89" s="2"/>
      <c r="CG89" s="2"/>
      <c r="CH89" s="2"/>
      <c r="CI89" s="2"/>
      <c r="CJ89" s="7"/>
      <c r="CK89" s="14"/>
      <c r="CL89" s="6"/>
      <c r="CM89" s="15"/>
      <c r="CN89" s="16"/>
      <c r="CO89" s="1"/>
      <c r="CP89" s="2"/>
      <c r="CQ89" s="2"/>
      <c r="CR89" s="2"/>
      <c r="CS89" s="2"/>
      <c r="CT89" s="2"/>
      <c r="CU89" s="7"/>
      <c r="CV89" s="14"/>
      <c r="CW89" s="6"/>
      <c r="CX89" s="15"/>
      <c r="CY89" s="16"/>
      <c r="CZ89" s="1"/>
      <c r="DA89" s="2"/>
      <c r="DB89" s="2"/>
      <c r="DC89" s="2"/>
      <c r="DD89" s="2"/>
      <c r="DE89" s="2"/>
      <c r="DF89" s="7"/>
      <c r="DG89" s="14"/>
      <c r="DH89" s="6"/>
      <c r="DI89" s="15"/>
      <c r="DJ89" s="16"/>
      <c r="DK89" s="1"/>
      <c r="DL89" s="2"/>
      <c r="DM89" s="2"/>
      <c r="DN89" s="2"/>
      <c r="DO89" s="2"/>
      <c r="DP89" s="2"/>
      <c r="DQ89" s="7"/>
      <c r="DR89" s="14"/>
      <c r="DS89" s="6"/>
      <c r="DT89" s="15"/>
      <c r="DU89" s="16"/>
      <c r="DV89" s="1"/>
      <c r="DW89" s="2"/>
      <c r="DX89" s="2"/>
      <c r="DY89" s="2"/>
      <c r="DZ89" s="2"/>
      <c r="EA89" s="2"/>
      <c r="EB89" s="7"/>
      <c r="EC89" s="14"/>
      <c r="ED89" s="6"/>
      <c r="EE89" s="15"/>
      <c r="EF89" s="16"/>
      <c r="EG89" s="1"/>
      <c r="EH89" s="2"/>
      <c r="EI89" s="2"/>
      <c r="EJ89" s="2"/>
      <c r="EK89" s="2"/>
      <c r="EL89" s="2"/>
      <c r="EM89" s="7"/>
      <c r="EN89" s="14"/>
      <c r="EO89" s="6"/>
      <c r="EP89" s="15"/>
      <c r="EQ89" s="16"/>
      <c r="ER89" s="1"/>
      <c r="ES89" s="2"/>
      <c r="ET89" s="2"/>
      <c r="EU89" s="2"/>
      <c r="EV89" s="2"/>
      <c r="EW89" s="2"/>
      <c r="EX89" s="7"/>
      <c r="EY89" s="14"/>
      <c r="EZ89" s="6"/>
      <c r="FA89" s="15"/>
      <c r="FB89" s="16"/>
      <c r="FC89" s="1"/>
      <c r="FD89" s="2"/>
      <c r="FE89" s="2"/>
      <c r="FF89" s="2"/>
      <c r="FG89" s="2"/>
      <c r="FH89" s="2"/>
      <c r="FI89" s="7"/>
      <c r="FJ89" s="14"/>
      <c r="FK89" s="6"/>
      <c r="FL89" s="15"/>
      <c r="FM89" s="16"/>
      <c r="FN89" s="1"/>
      <c r="FO89" s="2"/>
      <c r="FP89" s="2"/>
      <c r="FQ89" s="2"/>
      <c r="FR89" s="2"/>
      <c r="FS89" s="2"/>
      <c r="FT89" s="7"/>
      <c r="FU89" s="14"/>
      <c r="FV89" s="6"/>
      <c r="FW89" s="15"/>
      <c r="FX89" s="16"/>
      <c r="FY89" s="1"/>
      <c r="FZ89" s="2"/>
      <c r="GA89" s="2"/>
      <c r="GB89" s="2"/>
      <c r="GC89" s="2"/>
      <c r="GD89" s="2"/>
      <c r="GE89" s="7"/>
      <c r="GF89" s="14"/>
      <c r="GG89" s="6"/>
      <c r="GH89" s="15"/>
      <c r="GI89" s="16"/>
      <c r="GJ89" s="1"/>
      <c r="GK89" s="2"/>
      <c r="GL89" s="2"/>
      <c r="GM89" s="2"/>
      <c r="GN89" s="2"/>
      <c r="GO89" s="2"/>
      <c r="GP89" s="7"/>
      <c r="GQ89" s="14"/>
      <c r="GR89" s="6"/>
      <c r="GS89" s="15"/>
      <c r="GT89" s="16"/>
      <c r="GU89" s="1"/>
      <c r="GV89" s="2"/>
      <c r="GW89" s="2"/>
      <c r="GX89" s="2"/>
      <c r="GY89" s="2"/>
      <c r="GZ89" s="2"/>
      <c r="HA89" s="7"/>
      <c r="HB89" s="14"/>
      <c r="HC89" s="6"/>
      <c r="HD89" s="15"/>
      <c r="HE89" s="16"/>
      <c r="HF89" s="1"/>
      <c r="HG89" s="2"/>
      <c r="HH89" s="2"/>
      <c r="HI89" s="2"/>
      <c r="HJ89" s="2"/>
      <c r="HK89" s="2"/>
      <c r="HL89" s="7"/>
      <c r="HM89" s="14"/>
      <c r="HN89" s="6"/>
      <c r="HO89" s="15"/>
      <c r="HP89" s="16"/>
      <c r="HQ89" s="1"/>
      <c r="HR89" s="2"/>
      <c r="HS89" s="2"/>
      <c r="HT89" s="2"/>
      <c r="HU89" s="2"/>
      <c r="HV89" s="2"/>
      <c r="HW89" s="7"/>
      <c r="HX89" s="14"/>
      <c r="HY89" s="6"/>
      <c r="HZ89" s="15"/>
      <c r="IA89" s="16"/>
      <c r="IB89" s="1"/>
      <c r="IC89" s="2"/>
      <c r="ID89" s="2"/>
      <c r="IE89" s="2"/>
      <c r="IF89" s="2"/>
      <c r="IG89" s="2"/>
      <c r="IH89" s="7"/>
      <c r="II89" s="14"/>
      <c r="IJ89" s="6"/>
      <c r="IK89" s="52"/>
      <c r="IL89" s="53"/>
    </row>
    <row r="90" spans="1:246" ht="13.5" thickBot="1">
      <c r="A90" s="31">
        <v>40</v>
      </c>
      <c r="B90" s="89" t="s">
        <v>122</v>
      </c>
      <c r="C90" s="89"/>
      <c r="D90" s="90"/>
      <c r="E90" s="90" t="s">
        <v>17</v>
      </c>
      <c r="F90" s="114" t="s">
        <v>97</v>
      </c>
      <c r="G90" s="28">
        <f>IF(AND(OR($G$2="Y",$H$2="Y"),I90&lt;5,J90&lt;5),IF(AND(I90=I89,J90=J89),G89+1,1),"")</f>
      </c>
      <c r="H90" s="24" t="e">
        <f>IF(AND($H$2="Y",J90&gt;0,OR(AND(G90=1,#REF!=10),AND(G90=2,#REF!=20),AND(G90=3,#REF!=30),AND(G90=4,#REF!=40),AND(G90=5,G160=50),AND(G90=6,G167=60),AND(G90=7,G176=70),AND(G90=8,#REF!=80),AND(G90=9,G184=90),AND(G90=10,#REF!=100))),VLOOKUP(J90-1,SortLookup!$A$13:$B$16,2,FALSE),"")</f>
        <v>#REF!</v>
      </c>
      <c r="I90" s="40">
        <f>IF(ISNA(VLOOKUP(E90,SortLookup!$A$1:$B$5,2,FALSE))," ",VLOOKUP(E90,SortLookup!$A$1:$B$5,2,FALSE))</f>
        <v>0</v>
      </c>
      <c r="J90" s="25" t="str">
        <f>IF(ISNA(VLOOKUP(F90,SortLookup!$A$7:$B$11,2,FALSE))," ",VLOOKUP(F90,SortLookup!$A$7:$B$11,2,FALSE))</f>
        <v> </v>
      </c>
      <c r="K90" s="83" t="s">
        <v>121</v>
      </c>
      <c r="L90" s="84"/>
      <c r="M90" s="26"/>
      <c r="N90" s="32"/>
      <c r="O90" s="85"/>
      <c r="P90" s="37"/>
      <c r="Q90" s="34"/>
      <c r="R90" s="34"/>
      <c r="S90" s="34"/>
      <c r="T90" s="34"/>
      <c r="U90" s="34"/>
      <c r="V90" s="34"/>
      <c r="W90" s="35"/>
      <c r="X90" s="35"/>
      <c r="Y90" s="35"/>
      <c r="Z90" s="35"/>
      <c r="AA90" s="36"/>
      <c r="AB90" s="33"/>
      <c r="AC90" s="32"/>
      <c r="AD90" s="26"/>
      <c r="AE90" s="64"/>
      <c r="AF90" s="37"/>
      <c r="AG90" s="34"/>
      <c r="AH90" s="34"/>
      <c r="AI90" s="34"/>
      <c r="AJ90" s="35"/>
      <c r="AK90" s="35"/>
      <c r="AL90" s="35"/>
      <c r="AM90" s="35"/>
      <c r="AN90" s="36"/>
      <c r="AO90" s="33"/>
      <c r="AP90" s="32"/>
      <c r="AQ90" s="26"/>
      <c r="AR90" s="64"/>
      <c r="AS90" s="37"/>
      <c r="AT90" s="34"/>
      <c r="AU90" s="34"/>
      <c r="AV90" s="35"/>
      <c r="AW90" s="35"/>
      <c r="AX90" s="35"/>
      <c r="AY90" s="35"/>
      <c r="AZ90" s="36"/>
      <c r="BA90" s="33"/>
      <c r="BB90" s="32"/>
      <c r="BC90" s="26"/>
      <c r="BD90" s="64" t="s">
        <v>121</v>
      </c>
      <c r="BE90" s="33"/>
      <c r="BF90" s="61"/>
      <c r="BG90" s="35"/>
      <c r="BH90" s="35"/>
      <c r="BI90" s="35"/>
      <c r="BJ90" s="35"/>
      <c r="BK90" s="36"/>
      <c r="BL90" s="57"/>
      <c r="BM90" s="48"/>
      <c r="BN90" s="47"/>
      <c r="BO90" s="46"/>
      <c r="BP90" s="37"/>
      <c r="BQ90" s="34"/>
      <c r="BR90" s="34"/>
      <c r="BS90" s="34"/>
      <c r="BT90" s="35"/>
      <c r="BU90" s="35"/>
      <c r="BV90" s="35"/>
      <c r="BW90" s="35"/>
      <c r="BX90" s="36"/>
      <c r="BY90" s="33"/>
      <c r="BZ90" s="32"/>
      <c r="CA90" s="38"/>
      <c r="CB90" s="27"/>
      <c r="CC90" s="1"/>
      <c r="CD90" s="1"/>
      <c r="CE90" s="2"/>
      <c r="CF90" s="2"/>
      <c r="CG90" s="2"/>
      <c r="CH90" s="2"/>
      <c r="CI90" s="2"/>
      <c r="CJ90" s="7"/>
      <c r="CK90" s="14"/>
      <c r="CL90" s="6"/>
      <c r="CM90" s="15"/>
      <c r="CN90" s="16"/>
      <c r="CO90" s="1"/>
      <c r="CP90" s="2"/>
      <c r="CQ90" s="2"/>
      <c r="CR90" s="2"/>
      <c r="CS90" s="2"/>
      <c r="CT90" s="2"/>
      <c r="CU90" s="7"/>
      <c r="CV90" s="14"/>
      <c r="CW90" s="6"/>
      <c r="CX90" s="15"/>
      <c r="CY90" s="16"/>
      <c r="CZ90" s="1"/>
      <c r="DA90" s="2"/>
      <c r="DB90" s="2"/>
      <c r="DC90" s="2"/>
      <c r="DD90" s="2"/>
      <c r="DE90" s="2"/>
      <c r="DF90" s="7"/>
      <c r="DG90" s="14"/>
      <c r="DH90" s="6"/>
      <c r="DI90" s="15"/>
      <c r="DJ90" s="16"/>
      <c r="DK90" s="1"/>
      <c r="DL90" s="2"/>
      <c r="DM90" s="2"/>
      <c r="DN90" s="2"/>
      <c r="DO90" s="2"/>
      <c r="DP90" s="2"/>
      <c r="DQ90" s="7"/>
      <c r="DR90" s="14"/>
      <c r="DS90" s="6"/>
      <c r="DT90" s="15"/>
      <c r="DU90" s="16"/>
      <c r="DV90" s="1"/>
      <c r="DW90" s="2"/>
      <c r="DX90" s="2"/>
      <c r="DY90" s="2"/>
      <c r="DZ90" s="2"/>
      <c r="EA90" s="2"/>
      <c r="EB90" s="7"/>
      <c r="EC90" s="14"/>
      <c r="ED90" s="6"/>
      <c r="EE90" s="15"/>
      <c r="EF90" s="16"/>
      <c r="EG90" s="1"/>
      <c r="EH90" s="2"/>
      <c r="EI90" s="2"/>
      <c r="EJ90" s="2"/>
      <c r="EK90" s="2"/>
      <c r="EL90" s="2"/>
      <c r="EM90" s="7"/>
      <c r="EN90" s="14"/>
      <c r="EO90" s="6"/>
      <c r="EP90" s="15"/>
      <c r="EQ90" s="16"/>
      <c r="ER90" s="1"/>
      <c r="ES90" s="2"/>
      <c r="ET90" s="2"/>
      <c r="EU90" s="2"/>
      <c r="EV90" s="2"/>
      <c r="EW90" s="2"/>
      <c r="EX90" s="7"/>
      <c r="EY90" s="14"/>
      <c r="EZ90" s="6"/>
      <c r="FA90" s="15"/>
      <c r="FB90" s="16"/>
      <c r="FC90" s="1"/>
      <c r="FD90" s="2"/>
      <c r="FE90" s="2"/>
      <c r="FF90" s="2"/>
      <c r="FG90" s="2"/>
      <c r="FH90" s="2"/>
      <c r="FI90" s="7"/>
      <c r="FJ90" s="14"/>
      <c r="FK90" s="6"/>
      <c r="FL90" s="15"/>
      <c r="FM90" s="16"/>
      <c r="FN90" s="1"/>
      <c r="FO90" s="2"/>
      <c r="FP90" s="2"/>
      <c r="FQ90" s="2"/>
      <c r="FR90" s="2"/>
      <c r="FS90" s="2"/>
      <c r="FT90" s="7"/>
      <c r="FU90" s="14"/>
      <c r="FV90" s="6"/>
      <c r="FW90" s="15"/>
      <c r="FX90" s="16"/>
      <c r="FY90" s="1"/>
      <c r="FZ90" s="2"/>
      <c r="GA90" s="2"/>
      <c r="GB90" s="2"/>
      <c r="GC90" s="2"/>
      <c r="GD90" s="2"/>
      <c r="GE90" s="7"/>
      <c r="GF90" s="14"/>
      <c r="GG90" s="6"/>
      <c r="GH90" s="15"/>
      <c r="GI90" s="16"/>
      <c r="GJ90" s="1"/>
      <c r="GK90" s="2"/>
      <c r="GL90" s="2"/>
      <c r="GM90" s="2"/>
      <c r="GN90" s="2"/>
      <c r="GO90" s="2"/>
      <c r="GP90" s="7"/>
      <c r="GQ90" s="14"/>
      <c r="GR90" s="6"/>
      <c r="GS90" s="15"/>
      <c r="GT90" s="16"/>
      <c r="GU90" s="1"/>
      <c r="GV90" s="2"/>
      <c r="GW90" s="2"/>
      <c r="GX90" s="2"/>
      <c r="GY90" s="2"/>
      <c r="GZ90" s="2"/>
      <c r="HA90" s="7"/>
      <c r="HB90" s="14"/>
      <c r="HC90" s="6"/>
      <c r="HD90" s="15"/>
      <c r="HE90" s="16"/>
      <c r="HF90" s="1"/>
      <c r="HG90" s="2"/>
      <c r="HH90" s="2"/>
      <c r="HI90" s="2"/>
      <c r="HJ90" s="2"/>
      <c r="HK90" s="2"/>
      <c r="HL90" s="7"/>
      <c r="HM90" s="14"/>
      <c r="HN90" s="6"/>
      <c r="HO90" s="15"/>
      <c r="HP90" s="16"/>
      <c r="HQ90" s="1"/>
      <c r="HR90" s="2"/>
      <c r="HS90" s="2"/>
      <c r="HT90" s="2"/>
      <c r="HU90" s="2"/>
      <c r="HV90" s="2"/>
      <c r="HW90" s="7"/>
      <c r="HX90" s="14"/>
      <c r="HY90" s="6"/>
      <c r="HZ90" s="15"/>
      <c r="IA90" s="16"/>
      <c r="IB90" s="1"/>
      <c r="IC90" s="2"/>
      <c r="ID90" s="2"/>
      <c r="IE90" s="2"/>
      <c r="IF90" s="2"/>
      <c r="IG90" s="2"/>
      <c r="IH90" s="7"/>
      <c r="II90" s="14"/>
      <c r="IJ90" s="6"/>
      <c r="IK90" s="52"/>
      <c r="IL90" s="53"/>
    </row>
    <row r="91" spans="1:246" ht="12.75" hidden="1">
      <c r="A91" s="39"/>
      <c r="B91" s="42"/>
      <c r="C91" s="42"/>
      <c r="D91" s="43"/>
      <c r="E91" s="43"/>
      <c r="F91" s="65"/>
      <c r="G91" s="59">
        <f aca="true" t="shared" si="106" ref="G91:G126">IF(AND(OR($G$2="Y",$H$2="Y"),I91&lt;5,J91&lt;5),IF(AND(I91=I90,J91=J90),G90+1,1),"")</f>
      </c>
      <c r="H91" s="44" t="e">
        <f>IF(AND($H$2="Y",J91&gt;0,OR(AND(G91=1,#REF!=10),AND(G91=2,#REF!=20),AND(G91=3,#REF!=30),AND(G91=4,G170=40),AND(G91=5,G176=50),AND(G91=6,G183=60),AND(G91=7,G192=70),AND(G91=8,#REF!=80),AND(G91=9,G200=90),AND(G91=10,#REF!=100))),VLOOKUP(J91-1,SortLookup!$A$13:$B$16,2,FALSE),"")</f>
        <v>#REF!</v>
      </c>
      <c r="I91" s="45" t="str">
        <f>IF(ISNA(VLOOKUP(E91,SortLookup!$A$1:$B$5,2,FALSE))," ",VLOOKUP(E91,SortLookup!$A$1:$B$5,2,FALSE))</f>
        <v> </v>
      </c>
      <c r="J91" s="54" t="str">
        <f>IF(ISNA(VLOOKUP(F91,SortLookup!$A$7:$B$11,2,FALSE))," ",VLOOKUP(F91,SortLookup!$A$7:$B$11,2,FALSE))</f>
        <v> </v>
      </c>
      <c r="K91" s="79">
        <f aca="true" t="shared" si="107" ref="K91:K126">L91+M91+N91</f>
        <v>0</v>
      </c>
      <c r="L91" s="80">
        <f aca="true" t="shared" si="108" ref="L91:L126">AB91+AO91+BA91+BL91+BY91+CJ91+CU91+DF91+DQ91+EB91+EM91+EX91+FI91+FT91+GE91+GP91+HA91+HL91+HW91+IH91</f>
        <v>0</v>
      </c>
      <c r="M91" s="47">
        <f aca="true" t="shared" si="109" ref="M91:M126">AD91+AQ91+BC91+BN91+CA91+CL91+CW91+DH91+DS91+ED91+EO91+EZ91+FK91+FV91+GG91+GR91+HC91+HN91+HY91+IJ91</f>
        <v>0</v>
      </c>
      <c r="N91" s="48">
        <f aca="true" t="shared" si="110" ref="N91:N126">O91/2</f>
        <v>0</v>
      </c>
      <c r="O91" s="81">
        <f aca="true" t="shared" si="111" ref="O91:O126">W91+AJ91+AV91+BG91+BT91+CE91+CP91+DA91+DL91+DW91+EH91+ES91+FD91+FO91+FZ91+GK91+GV91+HG91+HR91+IC91</f>
        <v>0</v>
      </c>
      <c r="P91" s="55"/>
      <c r="Q91" s="49"/>
      <c r="R91" s="49"/>
      <c r="S91" s="49"/>
      <c r="T91" s="49"/>
      <c r="U91" s="49"/>
      <c r="V91" s="49"/>
      <c r="W91" s="50"/>
      <c r="X91" s="50"/>
      <c r="Y91" s="50"/>
      <c r="Z91" s="35"/>
      <c r="AA91" s="36"/>
      <c r="AB91" s="33">
        <f aca="true" t="shared" si="112" ref="AB91:AB126">P91+Q91+R91+S91+T91+U91+V91</f>
        <v>0</v>
      </c>
      <c r="AC91" s="32">
        <f aca="true" t="shared" si="113" ref="AC91:AC126">W91/2</f>
        <v>0</v>
      </c>
      <c r="AD91" s="26">
        <f aca="true" t="shared" si="114" ref="AD91:AD126">(X91*3)+(Y91*5)+(Z91*5)+(AA91*20)</f>
        <v>0</v>
      </c>
      <c r="AE91" s="64">
        <f aca="true" t="shared" si="115" ref="AE91:AE126">AB91+AC91+AD91</f>
        <v>0</v>
      </c>
      <c r="AF91" s="37"/>
      <c r="AG91" s="34"/>
      <c r="AH91" s="34"/>
      <c r="AI91" s="34"/>
      <c r="AJ91" s="35"/>
      <c r="AK91" s="35"/>
      <c r="AL91" s="35"/>
      <c r="AM91" s="35"/>
      <c r="AN91" s="36"/>
      <c r="AO91" s="33">
        <f aca="true" t="shared" si="116" ref="AO91:AO126">AF91+AG91+AH91+AI91</f>
        <v>0</v>
      </c>
      <c r="AP91" s="32">
        <f aca="true" t="shared" si="117" ref="AP91:AP126">AJ91/2</f>
        <v>0</v>
      </c>
      <c r="AQ91" s="26">
        <f aca="true" t="shared" si="118" ref="AQ91:AQ126">(AK91*3)+(AL91*5)+(AM91*5)+(AN91*20)</f>
        <v>0</v>
      </c>
      <c r="AR91" s="64">
        <f aca="true" t="shared" si="119" ref="AR91:AR126">AO91+AP91+AQ91</f>
        <v>0</v>
      </c>
      <c r="AS91" s="37"/>
      <c r="AT91" s="34"/>
      <c r="AU91" s="34"/>
      <c r="AV91" s="35"/>
      <c r="AW91" s="35"/>
      <c r="AX91" s="35"/>
      <c r="AY91" s="35"/>
      <c r="AZ91" s="36"/>
      <c r="BA91" s="33">
        <f aca="true" t="shared" si="120" ref="BA91:BA126">AS91+AT91+AU91</f>
        <v>0</v>
      </c>
      <c r="BB91" s="32">
        <f aca="true" t="shared" si="121" ref="BB91:BB126">AV91/2</f>
        <v>0</v>
      </c>
      <c r="BC91" s="26">
        <f aca="true" t="shared" si="122" ref="BC91:BC126">(AW91*3)+(AX91*5)+(AY91*5)+(AZ91*20)</f>
        <v>0</v>
      </c>
      <c r="BD91" s="64">
        <f aca="true" t="shared" si="123" ref="BD91:BD126">BA91+BB91+BC91</f>
        <v>0</v>
      </c>
      <c r="BE91" s="33"/>
      <c r="BF91" s="61"/>
      <c r="BG91" s="35"/>
      <c r="BH91" s="35"/>
      <c r="BI91" s="35"/>
      <c r="BJ91" s="35"/>
      <c r="BK91" s="36"/>
      <c r="BL91" s="57">
        <f aca="true" t="shared" si="124" ref="BL91:BL126">BE91+BF91</f>
        <v>0</v>
      </c>
      <c r="BM91" s="48">
        <f aca="true" t="shared" si="125" ref="BM91:BM126">BG91/2</f>
        <v>0</v>
      </c>
      <c r="BN91" s="47">
        <f aca="true" t="shared" si="126" ref="BN91:BN126">(BH91*3)+(BI91*5)+(BJ91*5)+(BK91*20)</f>
        <v>0</v>
      </c>
      <c r="BO91" s="46">
        <f aca="true" t="shared" si="127" ref="BO91:BO126">BL91+BM91+BN91</f>
        <v>0</v>
      </c>
      <c r="BP91" s="37"/>
      <c r="BQ91" s="34"/>
      <c r="BR91" s="34"/>
      <c r="BS91" s="34"/>
      <c r="BT91" s="35"/>
      <c r="BU91" s="35"/>
      <c r="BV91" s="35"/>
      <c r="BW91" s="35"/>
      <c r="BX91" s="36"/>
      <c r="BY91" s="33">
        <f aca="true" t="shared" si="128" ref="BY91:BY126">BP91+BQ91+BR91+BS91</f>
        <v>0</v>
      </c>
      <c r="BZ91" s="32">
        <f aca="true" t="shared" si="129" ref="BZ91:BZ126">BT91/2</f>
        <v>0</v>
      </c>
      <c r="CA91" s="38">
        <f aca="true" t="shared" si="130" ref="CA91:CA126">(BU91*3)+(BV91*5)+(BW91*5)+(BX91*20)</f>
        <v>0</v>
      </c>
      <c r="CB91" s="27">
        <f aca="true" t="shared" si="131" ref="CB91:CB126">BY91+BZ91+CA91</f>
        <v>0</v>
      </c>
      <c r="CC91" s="1"/>
      <c r="CD91" s="1"/>
      <c r="CE91" s="2"/>
      <c r="CF91" s="2"/>
      <c r="CG91" s="2"/>
      <c r="CH91" s="2"/>
      <c r="CI91" s="2"/>
      <c r="CJ91" s="88"/>
      <c r="CK91" s="14"/>
      <c r="CL91" s="6"/>
      <c r="CM91" s="52"/>
      <c r="CN91" s="1"/>
      <c r="CO91" s="1"/>
      <c r="CP91" s="2"/>
      <c r="CQ91" s="2"/>
      <c r="CR91" s="2"/>
      <c r="CS91" s="2"/>
      <c r="CT91" s="2"/>
      <c r="CU91" s="88"/>
      <c r="CV91" s="14"/>
      <c r="CW91" s="6"/>
      <c r="CX91" s="52"/>
      <c r="CY91" s="1"/>
      <c r="CZ91" s="1"/>
      <c r="DA91" s="2"/>
      <c r="DB91" s="2"/>
      <c r="DC91" s="2"/>
      <c r="DD91" s="2"/>
      <c r="DE91" s="2"/>
      <c r="DF91" s="88"/>
      <c r="DG91" s="14"/>
      <c r="DH91" s="6"/>
      <c r="DI91" s="52"/>
      <c r="DJ91" s="1"/>
      <c r="DK91" s="1"/>
      <c r="DL91" s="2"/>
      <c r="DM91" s="2"/>
      <c r="DN91" s="2"/>
      <c r="DO91" s="2"/>
      <c r="DP91" s="2"/>
      <c r="DQ91" s="88"/>
      <c r="DR91" s="14"/>
      <c r="DS91" s="6"/>
      <c r="DT91" s="52"/>
      <c r="DU91" s="1"/>
      <c r="DV91" s="1"/>
      <c r="DW91" s="2"/>
      <c r="DX91" s="2"/>
      <c r="DY91" s="2"/>
      <c r="DZ91" s="2"/>
      <c r="EA91" s="2"/>
      <c r="EB91" s="88"/>
      <c r="EC91" s="14"/>
      <c r="ED91" s="6"/>
      <c r="EE91" s="52"/>
      <c r="EF91" s="1"/>
      <c r="EG91" s="1"/>
      <c r="EH91" s="2"/>
      <c r="EI91" s="2"/>
      <c r="EJ91" s="2"/>
      <c r="EK91" s="2"/>
      <c r="EL91" s="2"/>
      <c r="EM91" s="88"/>
      <c r="EN91" s="14"/>
      <c r="EO91" s="6"/>
      <c r="EP91" s="52"/>
      <c r="EQ91" s="1"/>
      <c r="ER91" s="1"/>
      <c r="ES91" s="2"/>
      <c r="ET91" s="2"/>
      <c r="EU91" s="2"/>
      <c r="EV91" s="2"/>
      <c r="EW91" s="2"/>
      <c r="EX91" s="88"/>
      <c r="EY91" s="14"/>
      <c r="EZ91" s="6"/>
      <c r="FA91" s="52"/>
      <c r="FB91" s="1"/>
      <c r="FC91" s="1"/>
      <c r="FD91" s="2"/>
      <c r="FE91" s="2"/>
      <c r="FF91" s="2"/>
      <c r="FG91" s="2"/>
      <c r="FH91" s="2"/>
      <c r="FI91" s="88"/>
      <c r="FJ91" s="14"/>
      <c r="FK91" s="6"/>
      <c r="FL91" s="52"/>
      <c r="FM91" s="1"/>
      <c r="FN91" s="1"/>
      <c r="FO91" s="2"/>
      <c r="FP91" s="2"/>
      <c r="FQ91" s="2"/>
      <c r="FR91" s="2"/>
      <c r="FS91" s="2"/>
      <c r="FT91" s="88"/>
      <c r="FU91" s="14"/>
      <c r="FV91" s="6"/>
      <c r="FW91" s="52"/>
      <c r="FX91" s="1"/>
      <c r="FY91" s="1"/>
      <c r="FZ91" s="2"/>
      <c r="GA91" s="2"/>
      <c r="GB91" s="2"/>
      <c r="GC91" s="2"/>
      <c r="GD91" s="2"/>
      <c r="GE91" s="88"/>
      <c r="GF91" s="14"/>
      <c r="GG91" s="6"/>
      <c r="GH91" s="52"/>
      <c r="GI91" s="1"/>
      <c r="GJ91" s="1"/>
      <c r="GK91" s="2"/>
      <c r="GL91" s="2"/>
      <c r="GM91" s="2"/>
      <c r="GN91" s="2"/>
      <c r="GO91" s="2"/>
      <c r="GP91" s="88"/>
      <c r="GQ91" s="14"/>
      <c r="GR91" s="6"/>
      <c r="GS91" s="52"/>
      <c r="GT91" s="1"/>
      <c r="GU91" s="1"/>
      <c r="GV91" s="2"/>
      <c r="GW91" s="2"/>
      <c r="GX91" s="2"/>
      <c r="GY91" s="2"/>
      <c r="GZ91" s="2"/>
      <c r="HA91" s="88"/>
      <c r="HB91" s="14"/>
      <c r="HC91" s="6"/>
      <c r="HD91" s="52"/>
      <c r="HE91" s="1"/>
      <c r="HF91" s="1"/>
      <c r="HG91" s="2"/>
      <c r="HH91" s="2"/>
      <c r="HI91" s="2"/>
      <c r="HJ91" s="2"/>
      <c r="HK91" s="2"/>
      <c r="HL91" s="88"/>
      <c r="HM91" s="14"/>
      <c r="HN91" s="6"/>
      <c r="HO91" s="52"/>
      <c r="HP91" s="1"/>
      <c r="HQ91" s="1"/>
      <c r="HR91" s="2"/>
      <c r="HS91" s="2"/>
      <c r="HT91" s="2"/>
      <c r="HU91" s="2"/>
      <c r="HV91" s="2"/>
      <c r="HW91" s="88"/>
      <c r="HX91" s="14"/>
      <c r="HY91" s="6"/>
      <c r="HZ91" s="52"/>
      <c r="IA91" s="1"/>
      <c r="IB91" s="1"/>
      <c r="IC91" s="2"/>
      <c r="ID91" s="2"/>
      <c r="IE91" s="2"/>
      <c r="IF91" s="2"/>
      <c r="IG91" s="2"/>
      <c r="IH91" s="88"/>
      <c r="II91" s="14"/>
      <c r="IJ91" s="6"/>
      <c r="IK91" s="52"/>
      <c r="IL91" s="4"/>
    </row>
    <row r="92" spans="1:246" ht="12.75" hidden="1">
      <c r="A92" s="31"/>
      <c r="B92" s="29"/>
      <c r="C92" s="29"/>
      <c r="D92" s="30"/>
      <c r="E92" s="30"/>
      <c r="F92" s="63"/>
      <c r="G92" s="28">
        <f t="shared" si="106"/>
      </c>
      <c r="H92" s="24" t="e">
        <f>IF(AND($H$2="Y",J92&gt;0,OR(AND(G92=1,#REF!=10),AND(G92=2,#REF!=20),AND(G92=3,#REF!=30),AND(G92=4,G171=40),AND(G92=5,G177=50),AND(G92=6,G184=60),AND(G92=7,G193=70),AND(G92=8,#REF!=80),AND(G92=9,G201=90),AND(G92=10,#REF!=100))),VLOOKUP(J92-1,SortLookup!$A$13:$B$16,2,FALSE),"")</f>
        <v>#REF!</v>
      </c>
      <c r="I92" s="40" t="str">
        <f>IF(ISNA(VLOOKUP(E92,SortLookup!$A$1:$B$5,2,FALSE))," ",VLOOKUP(E92,SortLookup!$A$1:$B$5,2,FALSE))</f>
        <v> </v>
      </c>
      <c r="J92" s="25" t="str">
        <f>IF(ISNA(VLOOKUP(F92,SortLookup!$A$7:$B$11,2,FALSE))," ",VLOOKUP(F92,SortLookup!$A$7:$B$11,2,FALSE))</f>
        <v> </v>
      </c>
      <c r="K92" s="79">
        <f t="shared" si="107"/>
        <v>0</v>
      </c>
      <c r="L92" s="80">
        <f t="shared" si="108"/>
        <v>0</v>
      </c>
      <c r="M92" s="47">
        <f t="shared" si="109"/>
        <v>0</v>
      </c>
      <c r="N92" s="48">
        <f t="shared" si="110"/>
        <v>0</v>
      </c>
      <c r="O92" s="81">
        <f t="shared" si="111"/>
        <v>0</v>
      </c>
      <c r="P92" s="37"/>
      <c r="Q92" s="34"/>
      <c r="R92" s="34"/>
      <c r="S92" s="34"/>
      <c r="T92" s="34"/>
      <c r="U92" s="34"/>
      <c r="V92" s="34"/>
      <c r="W92" s="35"/>
      <c r="X92" s="35"/>
      <c r="Y92" s="35"/>
      <c r="Z92" s="35"/>
      <c r="AA92" s="36"/>
      <c r="AB92" s="33">
        <f t="shared" si="112"/>
        <v>0</v>
      </c>
      <c r="AC92" s="32">
        <f t="shared" si="113"/>
        <v>0</v>
      </c>
      <c r="AD92" s="26">
        <f t="shared" si="114"/>
        <v>0</v>
      </c>
      <c r="AE92" s="64">
        <f t="shared" si="115"/>
        <v>0</v>
      </c>
      <c r="AF92" s="37"/>
      <c r="AG92" s="34"/>
      <c r="AH92" s="34"/>
      <c r="AI92" s="34"/>
      <c r="AJ92" s="35"/>
      <c r="AK92" s="35"/>
      <c r="AL92" s="35"/>
      <c r="AM92" s="35"/>
      <c r="AN92" s="36"/>
      <c r="AO92" s="33">
        <f t="shared" si="116"/>
        <v>0</v>
      </c>
      <c r="AP92" s="32">
        <f t="shared" si="117"/>
        <v>0</v>
      </c>
      <c r="AQ92" s="26">
        <f t="shared" si="118"/>
        <v>0</v>
      </c>
      <c r="AR92" s="64">
        <f t="shared" si="119"/>
        <v>0</v>
      </c>
      <c r="AS92" s="37"/>
      <c r="AT92" s="34"/>
      <c r="AU92" s="34"/>
      <c r="AV92" s="35"/>
      <c r="AW92" s="35"/>
      <c r="AX92" s="35"/>
      <c r="AY92" s="35"/>
      <c r="AZ92" s="36"/>
      <c r="BA92" s="33">
        <f t="shared" si="120"/>
        <v>0</v>
      </c>
      <c r="BB92" s="32">
        <f t="shared" si="121"/>
        <v>0</v>
      </c>
      <c r="BC92" s="26">
        <f t="shared" si="122"/>
        <v>0</v>
      </c>
      <c r="BD92" s="64">
        <f t="shared" si="123"/>
        <v>0</v>
      </c>
      <c r="BE92" s="33"/>
      <c r="BF92" s="61"/>
      <c r="BG92" s="35"/>
      <c r="BH92" s="35"/>
      <c r="BI92" s="35"/>
      <c r="BJ92" s="35"/>
      <c r="BK92" s="36"/>
      <c r="BL92" s="57">
        <f t="shared" si="124"/>
        <v>0</v>
      </c>
      <c r="BM92" s="48">
        <f t="shared" si="125"/>
        <v>0</v>
      </c>
      <c r="BN92" s="47">
        <f t="shared" si="126"/>
        <v>0</v>
      </c>
      <c r="BO92" s="46">
        <f t="shared" si="127"/>
        <v>0</v>
      </c>
      <c r="BP92" s="37"/>
      <c r="BQ92" s="34"/>
      <c r="BR92" s="34"/>
      <c r="BS92" s="34"/>
      <c r="BT92" s="35"/>
      <c r="BU92" s="35"/>
      <c r="BV92" s="35"/>
      <c r="BW92" s="35"/>
      <c r="BX92" s="36"/>
      <c r="BY92" s="33">
        <f t="shared" si="128"/>
        <v>0</v>
      </c>
      <c r="BZ92" s="32">
        <f t="shared" si="129"/>
        <v>0</v>
      </c>
      <c r="CA92" s="38">
        <f t="shared" si="130"/>
        <v>0</v>
      </c>
      <c r="CB92" s="27">
        <f t="shared" si="131"/>
        <v>0</v>
      </c>
      <c r="CC92" s="1"/>
      <c r="CD92" s="1"/>
      <c r="CE92" s="2"/>
      <c r="CF92" s="2"/>
      <c r="CG92" s="2"/>
      <c r="CH92" s="2"/>
      <c r="CI92" s="2"/>
      <c r="CJ92" s="88"/>
      <c r="CK92" s="14"/>
      <c r="CL92" s="6"/>
      <c r="CM92" s="52"/>
      <c r="CN92" s="1"/>
      <c r="CO92" s="1"/>
      <c r="CP92" s="2"/>
      <c r="CQ92" s="2"/>
      <c r="CR92" s="2"/>
      <c r="CS92" s="2"/>
      <c r="CT92" s="2"/>
      <c r="CU92" s="88"/>
      <c r="CV92" s="14"/>
      <c r="CW92" s="6"/>
      <c r="CX92" s="52"/>
      <c r="CY92" s="1"/>
      <c r="CZ92" s="1"/>
      <c r="DA92" s="2"/>
      <c r="DB92" s="2"/>
      <c r="DC92" s="2"/>
      <c r="DD92" s="2"/>
      <c r="DE92" s="2"/>
      <c r="DF92" s="88"/>
      <c r="DG92" s="14"/>
      <c r="DH92" s="6"/>
      <c r="DI92" s="52"/>
      <c r="DJ92" s="1"/>
      <c r="DK92" s="1"/>
      <c r="DL92" s="2"/>
      <c r="DM92" s="2"/>
      <c r="DN92" s="2"/>
      <c r="DO92" s="2"/>
      <c r="DP92" s="2"/>
      <c r="DQ92" s="88"/>
      <c r="DR92" s="14"/>
      <c r="DS92" s="6"/>
      <c r="DT92" s="52"/>
      <c r="DU92" s="1"/>
      <c r="DV92" s="1"/>
      <c r="DW92" s="2"/>
      <c r="DX92" s="2"/>
      <c r="DY92" s="2"/>
      <c r="DZ92" s="2"/>
      <c r="EA92" s="2"/>
      <c r="EB92" s="88"/>
      <c r="EC92" s="14"/>
      <c r="ED92" s="6"/>
      <c r="EE92" s="52"/>
      <c r="EF92" s="1"/>
      <c r="EG92" s="1"/>
      <c r="EH92" s="2"/>
      <c r="EI92" s="2"/>
      <c r="EJ92" s="2"/>
      <c r="EK92" s="2"/>
      <c r="EL92" s="2"/>
      <c r="EM92" s="88"/>
      <c r="EN92" s="14"/>
      <c r="EO92" s="6"/>
      <c r="EP92" s="52"/>
      <c r="EQ92" s="1"/>
      <c r="ER92" s="1"/>
      <c r="ES92" s="2"/>
      <c r="ET92" s="2"/>
      <c r="EU92" s="2"/>
      <c r="EV92" s="2"/>
      <c r="EW92" s="2"/>
      <c r="EX92" s="88"/>
      <c r="EY92" s="14"/>
      <c r="EZ92" s="6"/>
      <c r="FA92" s="52"/>
      <c r="FB92" s="1"/>
      <c r="FC92" s="1"/>
      <c r="FD92" s="2"/>
      <c r="FE92" s="2"/>
      <c r="FF92" s="2"/>
      <c r="FG92" s="2"/>
      <c r="FH92" s="2"/>
      <c r="FI92" s="88"/>
      <c r="FJ92" s="14"/>
      <c r="FK92" s="6"/>
      <c r="FL92" s="52"/>
      <c r="FM92" s="1"/>
      <c r="FN92" s="1"/>
      <c r="FO92" s="2"/>
      <c r="FP92" s="2"/>
      <c r="FQ92" s="2"/>
      <c r="FR92" s="2"/>
      <c r="FS92" s="2"/>
      <c r="FT92" s="88"/>
      <c r="FU92" s="14"/>
      <c r="FV92" s="6"/>
      <c r="FW92" s="52"/>
      <c r="FX92" s="1"/>
      <c r="FY92" s="1"/>
      <c r="FZ92" s="2"/>
      <c r="GA92" s="2"/>
      <c r="GB92" s="2"/>
      <c r="GC92" s="2"/>
      <c r="GD92" s="2"/>
      <c r="GE92" s="88"/>
      <c r="GF92" s="14"/>
      <c r="GG92" s="6"/>
      <c r="GH92" s="52"/>
      <c r="GI92" s="1"/>
      <c r="GJ92" s="1"/>
      <c r="GK92" s="2"/>
      <c r="GL92" s="2"/>
      <c r="GM92" s="2"/>
      <c r="GN92" s="2"/>
      <c r="GO92" s="2"/>
      <c r="GP92" s="88"/>
      <c r="GQ92" s="14"/>
      <c r="GR92" s="6"/>
      <c r="GS92" s="52"/>
      <c r="GT92" s="1"/>
      <c r="GU92" s="1"/>
      <c r="GV92" s="2"/>
      <c r="GW92" s="2"/>
      <c r="GX92" s="2"/>
      <c r="GY92" s="2"/>
      <c r="GZ92" s="2"/>
      <c r="HA92" s="88"/>
      <c r="HB92" s="14"/>
      <c r="HC92" s="6"/>
      <c r="HD92" s="52"/>
      <c r="HE92" s="1"/>
      <c r="HF92" s="1"/>
      <c r="HG92" s="2"/>
      <c r="HH92" s="2"/>
      <c r="HI92" s="2"/>
      <c r="HJ92" s="2"/>
      <c r="HK92" s="2"/>
      <c r="HL92" s="88"/>
      <c r="HM92" s="14"/>
      <c r="HN92" s="6"/>
      <c r="HO92" s="52"/>
      <c r="HP92" s="1"/>
      <c r="HQ92" s="1"/>
      <c r="HR92" s="2"/>
      <c r="HS92" s="2"/>
      <c r="HT92" s="2"/>
      <c r="HU92" s="2"/>
      <c r="HV92" s="2"/>
      <c r="HW92" s="88"/>
      <c r="HX92" s="14"/>
      <c r="HY92" s="6"/>
      <c r="HZ92" s="52"/>
      <c r="IA92" s="1"/>
      <c r="IB92" s="1"/>
      <c r="IC92" s="2"/>
      <c r="ID92" s="2"/>
      <c r="IE92" s="2"/>
      <c r="IF92" s="2"/>
      <c r="IG92" s="2"/>
      <c r="IH92" s="88"/>
      <c r="II92" s="14"/>
      <c r="IJ92" s="6"/>
      <c r="IK92" s="52"/>
      <c r="IL92" s="4"/>
    </row>
    <row r="93" spans="1:246" ht="12.75" hidden="1">
      <c r="A93" s="31"/>
      <c r="B93" s="29"/>
      <c r="C93" s="29"/>
      <c r="D93" s="30"/>
      <c r="E93" s="30"/>
      <c r="F93" s="63"/>
      <c r="G93" s="28">
        <f t="shared" si="106"/>
      </c>
      <c r="H93" s="24" t="e">
        <f>IF(AND($H$2="Y",J93&gt;0,OR(AND(G93=1,#REF!=10),AND(G93=2,#REF!=20),AND(G93=3,#REF!=30),AND(G93=4,G172=40),AND(G93=5,G178=50),AND(G93=6,G185=60),AND(G93=7,G194=70),AND(G93=8,#REF!=80),AND(G93=9,G202=90),AND(G93=10,#REF!=100))),VLOOKUP(J93-1,SortLookup!$A$13:$B$16,2,FALSE),"")</f>
        <v>#REF!</v>
      </c>
      <c r="I93" s="40" t="str">
        <f>IF(ISNA(VLOOKUP(E93,SortLookup!$A$1:$B$5,2,FALSE))," ",VLOOKUP(E93,SortLookup!$A$1:$B$5,2,FALSE))</f>
        <v> </v>
      </c>
      <c r="J93" s="25" t="str">
        <f>IF(ISNA(VLOOKUP(F93,SortLookup!$A$7:$B$11,2,FALSE))," ",VLOOKUP(F93,SortLookup!$A$7:$B$11,2,FALSE))</f>
        <v> </v>
      </c>
      <c r="K93" s="79">
        <f t="shared" si="107"/>
        <v>0</v>
      </c>
      <c r="L93" s="80">
        <f t="shared" si="108"/>
        <v>0</v>
      </c>
      <c r="M93" s="47">
        <f t="shared" si="109"/>
        <v>0</v>
      </c>
      <c r="N93" s="48">
        <f t="shared" si="110"/>
        <v>0</v>
      </c>
      <c r="O93" s="81">
        <f t="shared" si="111"/>
        <v>0</v>
      </c>
      <c r="P93" s="37"/>
      <c r="Q93" s="34"/>
      <c r="R93" s="34"/>
      <c r="S93" s="34"/>
      <c r="T93" s="34"/>
      <c r="U93" s="34"/>
      <c r="V93" s="34"/>
      <c r="W93" s="35"/>
      <c r="X93" s="35"/>
      <c r="Y93" s="35"/>
      <c r="Z93" s="35"/>
      <c r="AA93" s="36"/>
      <c r="AB93" s="33">
        <f t="shared" si="112"/>
        <v>0</v>
      </c>
      <c r="AC93" s="32">
        <f t="shared" si="113"/>
        <v>0</v>
      </c>
      <c r="AD93" s="26">
        <f t="shared" si="114"/>
        <v>0</v>
      </c>
      <c r="AE93" s="64">
        <f t="shared" si="115"/>
        <v>0</v>
      </c>
      <c r="AF93" s="37"/>
      <c r="AG93" s="34"/>
      <c r="AH93" s="34"/>
      <c r="AI93" s="34"/>
      <c r="AJ93" s="35"/>
      <c r="AK93" s="35"/>
      <c r="AL93" s="35"/>
      <c r="AM93" s="35"/>
      <c r="AN93" s="36"/>
      <c r="AO93" s="33">
        <f t="shared" si="116"/>
        <v>0</v>
      </c>
      <c r="AP93" s="32">
        <f t="shared" si="117"/>
        <v>0</v>
      </c>
      <c r="AQ93" s="26">
        <f t="shared" si="118"/>
        <v>0</v>
      </c>
      <c r="AR93" s="64">
        <f t="shared" si="119"/>
        <v>0</v>
      </c>
      <c r="AS93" s="37"/>
      <c r="AT93" s="34"/>
      <c r="AU93" s="34"/>
      <c r="AV93" s="35"/>
      <c r="AW93" s="35"/>
      <c r="AX93" s="35"/>
      <c r="AY93" s="35"/>
      <c r="AZ93" s="36"/>
      <c r="BA93" s="33">
        <f t="shared" si="120"/>
        <v>0</v>
      </c>
      <c r="BB93" s="32">
        <f t="shared" si="121"/>
        <v>0</v>
      </c>
      <c r="BC93" s="26">
        <f t="shared" si="122"/>
        <v>0</v>
      </c>
      <c r="BD93" s="64">
        <f t="shared" si="123"/>
        <v>0</v>
      </c>
      <c r="BE93" s="33"/>
      <c r="BF93" s="61"/>
      <c r="BG93" s="35"/>
      <c r="BH93" s="35"/>
      <c r="BI93" s="35"/>
      <c r="BJ93" s="35"/>
      <c r="BK93" s="36"/>
      <c r="BL93" s="57">
        <f t="shared" si="124"/>
        <v>0</v>
      </c>
      <c r="BM93" s="48">
        <f t="shared" si="125"/>
        <v>0</v>
      </c>
      <c r="BN93" s="47">
        <f t="shared" si="126"/>
        <v>0</v>
      </c>
      <c r="BO93" s="46">
        <f t="shared" si="127"/>
        <v>0</v>
      </c>
      <c r="BP93" s="37"/>
      <c r="BQ93" s="34"/>
      <c r="BR93" s="34"/>
      <c r="BS93" s="34"/>
      <c r="BT93" s="35"/>
      <c r="BU93" s="35"/>
      <c r="BV93" s="35"/>
      <c r="BW93" s="35"/>
      <c r="BX93" s="36"/>
      <c r="BY93" s="33">
        <f t="shared" si="128"/>
        <v>0</v>
      </c>
      <c r="BZ93" s="32">
        <f t="shared" si="129"/>
        <v>0</v>
      </c>
      <c r="CA93" s="38">
        <f t="shared" si="130"/>
        <v>0</v>
      </c>
      <c r="CB93" s="27">
        <f t="shared" si="131"/>
        <v>0</v>
      </c>
      <c r="CC93" s="1"/>
      <c r="CD93" s="1"/>
      <c r="CE93" s="2"/>
      <c r="CF93" s="2"/>
      <c r="CG93" s="2"/>
      <c r="CH93" s="2"/>
      <c r="CI93" s="2"/>
      <c r="CJ93" s="88">
        <f>CC93+CD93</f>
        <v>0</v>
      </c>
      <c r="CK93" s="14">
        <f>CE93/2</f>
        <v>0</v>
      </c>
      <c r="CL93" s="6">
        <f>(CF93*3)+(CG93*5)+(CH93*5)+(CI93*20)</f>
        <v>0</v>
      </c>
      <c r="CM93" s="52">
        <f>CJ93+CK93+CL93</f>
        <v>0</v>
      </c>
      <c r="CN93" s="1"/>
      <c r="CO93" s="1"/>
      <c r="CP93" s="2"/>
      <c r="CQ93" s="2"/>
      <c r="CR93" s="2"/>
      <c r="CS93" s="2"/>
      <c r="CT93" s="2"/>
      <c r="CU93" s="88">
        <f>CN93+CO93</f>
        <v>0</v>
      </c>
      <c r="CV93" s="14">
        <f>CP93/2</f>
        <v>0</v>
      </c>
      <c r="CW93" s="6">
        <f>(CQ93*3)+(CR93*5)+(CS93*5)+(CT93*20)</f>
        <v>0</v>
      </c>
      <c r="CX93" s="52">
        <f>CU93+CV93+CW93</f>
        <v>0</v>
      </c>
      <c r="CY93" s="1"/>
      <c r="CZ93" s="1"/>
      <c r="DA93" s="2"/>
      <c r="DB93" s="2"/>
      <c r="DC93" s="2"/>
      <c r="DD93" s="2"/>
      <c r="DE93" s="2"/>
      <c r="DF93" s="88">
        <f>CY93+CZ93</f>
        <v>0</v>
      </c>
      <c r="DG93" s="14">
        <f>DA93/2</f>
        <v>0</v>
      </c>
      <c r="DH93" s="6">
        <f>(DB93*3)+(DC93*5)+(DD93*5)+(DE93*20)</f>
        <v>0</v>
      </c>
      <c r="DI93" s="52">
        <f>DF93+DG93+DH93</f>
        <v>0</v>
      </c>
      <c r="DJ93" s="1"/>
      <c r="DK93" s="1"/>
      <c r="DL93" s="2"/>
      <c r="DM93" s="2"/>
      <c r="DN93" s="2"/>
      <c r="DO93" s="2"/>
      <c r="DP93" s="2"/>
      <c r="DQ93" s="88">
        <f>DJ93+DK93</f>
        <v>0</v>
      </c>
      <c r="DR93" s="14">
        <f>DL93/2</f>
        <v>0</v>
      </c>
      <c r="DS93" s="6">
        <f>(DM93*3)+(DN93*5)+(DO93*5)+(DP93*20)</f>
        <v>0</v>
      </c>
      <c r="DT93" s="52">
        <f>DQ93+DR93+DS93</f>
        <v>0</v>
      </c>
      <c r="DU93" s="1"/>
      <c r="DV93" s="1"/>
      <c r="DW93" s="2"/>
      <c r="DX93" s="2"/>
      <c r="DY93" s="2"/>
      <c r="DZ93" s="2"/>
      <c r="EA93" s="2"/>
      <c r="EB93" s="88">
        <f>DU93+DV93</f>
        <v>0</v>
      </c>
      <c r="EC93" s="14">
        <f>DW93/2</f>
        <v>0</v>
      </c>
      <c r="ED93" s="6">
        <f>(DX93*3)+(DY93*5)+(DZ93*5)+(EA93*20)</f>
        <v>0</v>
      </c>
      <c r="EE93" s="52">
        <f>EB93+EC93+ED93</f>
        <v>0</v>
      </c>
      <c r="EF93" s="1"/>
      <c r="EG93" s="1"/>
      <c r="EH93" s="2"/>
      <c r="EI93" s="2"/>
      <c r="EJ93" s="2"/>
      <c r="EK93" s="2"/>
      <c r="EL93" s="2"/>
      <c r="EM93" s="88">
        <f>EF93+EG93</f>
        <v>0</v>
      </c>
      <c r="EN93" s="14">
        <f>EH93/2</f>
        <v>0</v>
      </c>
      <c r="EO93" s="6">
        <f>(EI93*3)+(EJ93*5)+(EK93*5)+(EL93*20)</f>
        <v>0</v>
      </c>
      <c r="EP93" s="52">
        <f>EM93+EN93+EO93</f>
        <v>0</v>
      </c>
      <c r="EQ93" s="1"/>
      <c r="ER93" s="1"/>
      <c r="ES93" s="2"/>
      <c r="ET93" s="2"/>
      <c r="EU93" s="2"/>
      <c r="EV93" s="2"/>
      <c r="EW93" s="2"/>
      <c r="EX93" s="88">
        <f>EQ93+ER93</f>
        <v>0</v>
      </c>
      <c r="EY93" s="14">
        <f>ES93/2</f>
        <v>0</v>
      </c>
      <c r="EZ93" s="6">
        <f>(ET93*3)+(EU93*5)+(EV93*5)+(EW93*20)</f>
        <v>0</v>
      </c>
      <c r="FA93" s="52">
        <f>EX93+EY93+EZ93</f>
        <v>0</v>
      </c>
      <c r="FB93" s="1"/>
      <c r="FC93" s="1"/>
      <c r="FD93" s="2"/>
      <c r="FE93" s="2"/>
      <c r="FF93" s="2"/>
      <c r="FG93" s="2"/>
      <c r="FH93" s="2"/>
      <c r="FI93" s="88">
        <f>FB93+FC93</f>
        <v>0</v>
      </c>
      <c r="FJ93" s="14">
        <f>FD93/2</f>
        <v>0</v>
      </c>
      <c r="FK93" s="6">
        <f>(FE93*3)+(FF93*5)+(FG93*5)+(FH93*20)</f>
        <v>0</v>
      </c>
      <c r="FL93" s="52">
        <f>FI93+FJ93+FK93</f>
        <v>0</v>
      </c>
      <c r="FM93" s="1"/>
      <c r="FN93" s="1"/>
      <c r="FO93" s="2"/>
      <c r="FP93" s="2"/>
      <c r="FQ93" s="2"/>
      <c r="FR93" s="2"/>
      <c r="FS93" s="2"/>
      <c r="FT93" s="88">
        <f>FM93+FN93</f>
        <v>0</v>
      </c>
      <c r="FU93" s="14">
        <f>FO93/2</f>
        <v>0</v>
      </c>
      <c r="FV93" s="6">
        <f>(FP93*3)+(FQ93*5)+(FR93*5)+(FS93*20)</f>
        <v>0</v>
      </c>
      <c r="FW93" s="52">
        <f>FT93+FU93+FV93</f>
        <v>0</v>
      </c>
      <c r="FX93" s="1"/>
      <c r="FY93" s="1"/>
      <c r="FZ93" s="2"/>
      <c r="GA93" s="2"/>
      <c r="GB93" s="2"/>
      <c r="GC93" s="2"/>
      <c r="GD93" s="2"/>
      <c r="GE93" s="88">
        <f>FX93+FY93</f>
        <v>0</v>
      </c>
      <c r="GF93" s="14">
        <f>FZ93/2</f>
        <v>0</v>
      </c>
      <c r="GG93" s="6">
        <f>(GA93*3)+(GB93*5)+(GC93*5)+(GD93*20)</f>
        <v>0</v>
      </c>
      <c r="GH93" s="52">
        <f>GE93+GF93+GG93</f>
        <v>0</v>
      </c>
      <c r="GI93" s="1"/>
      <c r="GJ93" s="1"/>
      <c r="GK93" s="2"/>
      <c r="GL93" s="2"/>
      <c r="GM93" s="2"/>
      <c r="GN93" s="2"/>
      <c r="GO93" s="2"/>
      <c r="GP93" s="88">
        <f>GI93+GJ93</f>
        <v>0</v>
      </c>
      <c r="GQ93" s="14">
        <f>GK93/2</f>
        <v>0</v>
      </c>
      <c r="GR93" s="6">
        <f>(GL93*3)+(GM93*5)+(GN93*5)+(GO93*20)</f>
        <v>0</v>
      </c>
      <c r="GS93" s="52">
        <f>GP93+GQ93+GR93</f>
        <v>0</v>
      </c>
      <c r="GT93" s="1"/>
      <c r="GU93" s="1"/>
      <c r="GV93" s="2"/>
      <c r="GW93" s="2"/>
      <c r="GX93" s="2"/>
      <c r="GY93" s="2"/>
      <c r="GZ93" s="2"/>
      <c r="HA93" s="88">
        <f>GT93+GU93</f>
        <v>0</v>
      </c>
      <c r="HB93" s="14">
        <f>GV93/2</f>
        <v>0</v>
      </c>
      <c r="HC93" s="6">
        <f>(GW93*3)+(GX93*5)+(GY93*5)+(GZ93*20)</f>
        <v>0</v>
      </c>
      <c r="HD93" s="52">
        <f>HA93+HB93+HC93</f>
        <v>0</v>
      </c>
      <c r="HE93" s="1"/>
      <c r="HF93" s="1"/>
      <c r="HG93" s="2"/>
      <c r="HH93" s="2"/>
      <c r="HI93" s="2"/>
      <c r="HJ93" s="2"/>
      <c r="HK93" s="2"/>
      <c r="HL93" s="88">
        <f>HE93+HF93</f>
        <v>0</v>
      </c>
      <c r="HM93" s="14">
        <f>HG93/2</f>
        <v>0</v>
      </c>
      <c r="HN93" s="6">
        <f>(HH93*3)+(HI93*5)+(HJ93*5)+(HK93*20)</f>
        <v>0</v>
      </c>
      <c r="HO93" s="52">
        <f>HL93+HM93+HN93</f>
        <v>0</v>
      </c>
      <c r="HP93" s="1"/>
      <c r="HQ93" s="1"/>
      <c r="HR93" s="2"/>
      <c r="HS93" s="2"/>
      <c r="HT93" s="2"/>
      <c r="HU93" s="2"/>
      <c r="HV93" s="2"/>
      <c r="HW93" s="88">
        <f>HP93+HQ93</f>
        <v>0</v>
      </c>
      <c r="HX93" s="14">
        <f>HR93/2</f>
        <v>0</v>
      </c>
      <c r="HY93" s="6">
        <f>(HS93*3)+(HT93*5)+(HU93*5)+(HV93*20)</f>
        <v>0</v>
      </c>
      <c r="HZ93" s="52">
        <f>HW93+HX93+HY93</f>
        <v>0</v>
      </c>
      <c r="IA93" s="1"/>
      <c r="IB93" s="1"/>
      <c r="IC93" s="2"/>
      <c r="ID93" s="2"/>
      <c r="IE93" s="2"/>
      <c r="IF93" s="2"/>
      <c r="IG93" s="2"/>
      <c r="IH93" s="88">
        <f>IA93+IB93</f>
        <v>0</v>
      </c>
      <c r="II93" s="14">
        <f>IC93/2</f>
        <v>0</v>
      </c>
      <c r="IJ93" s="6">
        <f>(ID93*3)+(IE93*5)+(IF93*5)+(IG93*20)</f>
        <v>0</v>
      </c>
      <c r="IK93" s="52">
        <f>IH93+II93+IJ93</f>
        <v>0</v>
      </c>
      <c r="IL93" s="4"/>
    </row>
    <row r="94" spans="1:246" ht="12.75" hidden="1">
      <c r="A94" s="31"/>
      <c r="B94" s="29"/>
      <c r="C94" s="29"/>
      <c r="D94" s="30"/>
      <c r="E94" s="30"/>
      <c r="F94" s="63"/>
      <c r="G94" s="28">
        <f t="shared" si="106"/>
      </c>
      <c r="H94" s="24" t="e">
        <f>IF(AND($H$2="Y",J94&gt;0,OR(AND(G94=1,#REF!=10),AND(G94=2,#REF!=20),AND(G94=3,#REF!=30),AND(G94=4,G173=40),AND(G94=5,G179=50),AND(G94=6,G186=60),AND(G94=7,G195=70),AND(G94=8,#REF!=80),AND(G94=9,G203=90),AND(G94=10,#REF!=100))),VLOOKUP(J94-1,SortLookup!$A$13:$B$16,2,FALSE),"")</f>
        <v>#REF!</v>
      </c>
      <c r="I94" s="40" t="str">
        <f>IF(ISNA(VLOOKUP(E94,SortLookup!$A$1:$B$5,2,FALSE))," ",VLOOKUP(E94,SortLookup!$A$1:$B$5,2,FALSE))</f>
        <v> </v>
      </c>
      <c r="J94" s="25" t="str">
        <f>IF(ISNA(VLOOKUP(F94,SortLookup!$A$7:$B$11,2,FALSE))," ",VLOOKUP(F94,SortLookup!$A$7:$B$11,2,FALSE))</f>
        <v> </v>
      </c>
      <c r="K94" s="79">
        <f t="shared" si="107"/>
        <v>0</v>
      </c>
      <c r="L94" s="80">
        <f t="shared" si="108"/>
        <v>0</v>
      </c>
      <c r="M94" s="47">
        <f t="shared" si="109"/>
        <v>0</v>
      </c>
      <c r="N94" s="48">
        <f t="shared" si="110"/>
        <v>0</v>
      </c>
      <c r="O94" s="81">
        <f t="shared" si="111"/>
        <v>0</v>
      </c>
      <c r="P94" s="37"/>
      <c r="Q94" s="34"/>
      <c r="R94" s="34"/>
      <c r="S94" s="34"/>
      <c r="T94" s="34"/>
      <c r="U94" s="34"/>
      <c r="V94" s="34"/>
      <c r="W94" s="35"/>
      <c r="X94" s="35"/>
      <c r="Y94" s="35"/>
      <c r="Z94" s="35"/>
      <c r="AA94" s="36"/>
      <c r="AB94" s="33">
        <f t="shared" si="112"/>
        <v>0</v>
      </c>
      <c r="AC94" s="32">
        <f t="shared" si="113"/>
        <v>0</v>
      </c>
      <c r="AD94" s="26">
        <f t="shared" si="114"/>
        <v>0</v>
      </c>
      <c r="AE94" s="64">
        <f t="shared" si="115"/>
        <v>0</v>
      </c>
      <c r="AF94" s="37"/>
      <c r="AG94" s="34"/>
      <c r="AH94" s="34"/>
      <c r="AI94" s="34"/>
      <c r="AJ94" s="35"/>
      <c r="AK94" s="35"/>
      <c r="AL94" s="35"/>
      <c r="AM94" s="35"/>
      <c r="AN94" s="36"/>
      <c r="AO94" s="33">
        <f t="shared" si="116"/>
        <v>0</v>
      </c>
      <c r="AP94" s="32">
        <f t="shared" si="117"/>
        <v>0</v>
      </c>
      <c r="AQ94" s="26">
        <f t="shared" si="118"/>
        <v>0</v>
      </c>
      <c r="AR94" s="64">
        <f t="shared" si="119"/>
        <v>0</v>
      </c>
      <c r="AS94" s="37"/>
      <c r="AT94" s="34"/>
      <c r="AU94" s="34"/>
      <c r="AV94" s="35"/>
      <c r="AW94" s="35"/>
      <c r="AX94" s="35"/>
      <c r="AY94" s="35"/>
      <c r="AZ94" s="36"/>
      <c r="BA94" s="33">
        <f t="shared" si="120"/>
        <v>0</v>
      </c>
      <c r="BB94" s="32">
        <f t="shared" si="121"/>
        <v>0</v>
      </c>
      <c r="BC94" s="26">
        <f t="shared" si="122"/>
        <v>0</v>
      </c>
      <c r="BD94" s="64">
        <f t="shared" si="123"/>
        <v>0</v>
      </c>
      <c r="BE94" s="33"/>
      <c r="BF94" s="61"/>
      <c r="BG94" s="35"/>
      <c r="BH94" s="35"/>
      <c r="BI94" s="35"/>
      <c r="BJ94" s="35"/>
      <c r="BK94" s="36"/>
      <c r="BL94" s="57">
        <f t="shared" si="124"/>
        <v>0</v>
      </c>
      <c r="BM94" s="48">
        <f t="shared" si="125"/>
        <v>0</v>
      </c>
      <c r="BN94" s="47">
        <f t="shared" si="126"/>
        <v>0</v>
      </c>
      <c r="BO94" s="46">
        <f t="shared" si="127"/>
        <v>0</v>
      </c>
      <c r="BP94" s="37"/>
      <c r="BQ94" s="34"/>
      <c r="BR94" s="34"/>
      <c r="BS94" s="34"/>
      <c r="BT94" s="35"/>
      <c r="BU94" s="35"/>
      <c r="BV94" s="35"/>
      <c r="BW94" s="35"/>
      <c r="BX94" s="36"/>
      <c r="BY94" s="33">
        <f t="shared" si="128"/>
        <v>0</v>
      </c>
      <c r="BZ94" s="32">
        <f t="shared" si="129"/>
        <v>0</v>
      </c>
      <c r="CA94" s="38">
        <f t="shared" si="130"/>
        <v>0</v>
      </c>
      <c r="CB94" s="27">
        <f t="shared" si="131"/>
        <v>0</v>
      </c>
      <c r="CC94" s="1"/>
      <c r="CD94" s="1"/>
      <c r="CE94" s="2"/>
      <c r="CF94" s="2"/>
      <c r="CG94" s="2"/>
      <c r="CH94" s="2"/>
      <c r="CI94" s="2"/>
      <c r="CJ94" s="88">
        <f>CC94+CD94</f>
        <v>0</v>
      </c>
      <c r="CK94" s="14">
        <f>CE94/2</f>
        <v>0</v>
      </c>
      <c r="CL94" s="6">
        <f>(CF94*3)+(CG94*5)+(CH94*5)+(CI94*20)</f>
        <v>0</v>
      </c>
      <c r="CM94" s="52">
        <f>CJ94+CK94+CL94</f>
        <v>0</v>
      </c>
      <c r="CN94" s="1"/>
      <c r="CO94" s="1"/>
      <c r="CP94" s="2"/>
      <c r="CQ94" s="2"/>
      <c r="CR94" s="2"/>
      <c r="CS94" s="2"/>
      <c r="CT94" s="2"/>
      <c r="CU94" s="88">
        <f>CN94+CO94</f>
        <v>0</v>
      </c>
      <c r="CV94" s="14">
        <f>CP94/2</f>
        <v>0</v>
      </c>
      <c r="CW94" s="6">
        <f>(CQ94*3)+(CR94*5)+(CS94*5)+(CT94*20)</f>
        <v>0</v>
      </c>
      <c r="CX94" s="52">
        <f>CU94+CV94+CW94</f>
        <v>0</v>
      </c>
      <c r="CY94" s="1"/>
      <c r="CZ94" s="1"/>
      <c r="DA94" s="2"/>
      <c r="DB94" s="2"/>
      <c r="DC94" s="2"/>
      <c r="DD94" s="2"/>
      <c r="DE94" s="2"/>
      <c r="DF94" s="88">
        <f>CY94+CZ94</f>
        <v>0</v>
      </c>
      <c r="DG94" s="14">
        <f>DA94/2</f>
        <v>0</v>
      </c>
      <c r="DH94" s="6">
        <f>(DB94*3)+(DC94*5)+(DD94*5)+(DE94*20)</f>
        <v>0</v>
      </c>
      <c r="DI94" s="52">
        <f>DF94+DG94+DH94</f>
        <v>0</v>
      </c>
      <c r="DJ94" s="1"/>
      <c r="DK94" s="1"/>
      <c r="DL94" s="2"/>
      <c r="DM94" s="2"/>
      <c r="DN94" s="2"/>
      <c r="DO94" s="2"/>
      <c r="DP94" s="2"/>
      <c r="DQ94" s="88">
        <f>DJ94+DK94</f>
        <v>0</v>
      </c>
      <c r="DR94" s="14">
        <f>DL94/2</f>
        <v>0</v>
      </c>
      <c r="DS94" s="6">
        <f>(DM94*3)+(DN94*5)+(DO94*5)+(DP94*20)</f>
        <v>0</v>
      </c>
      <c r="DT94" s="52">
        <f>DQ94+DR94+DS94</f>
        <v>0</v>
      </c>
      <c r="DU94" s="1"/>
      <c r="DV94" s="1"/>
      <c r="DW94" s="2"/>
      <c r="DX94" s="2"/>
      <c r="DY94" s="2"/>
      <c r="DZ94" s="2"/>
      <c r="EA94" s="2"/>
      <c r="EB94" s="88">
        <f>DU94+DV94</f>
        <v>0</v>
      </c>
      <c r="EC94" s="14">
        <f>DW94/2</f>
        <v>0</v>
      </c>
      <c r="ED94" s="6">
        <f>(DX94*3)+(DY94*5)+(DZ94*5)+(EA94*20)</f>
        <v>0</v>
      </c>
      <c r="EE94" s="52">
        <f>EB94+EC94+ED94</f>
        <v>0</v>
      </c>
      <c r="EF94" s="1"/>
      <c r="EG94" s="1"/>
      <c r="EH94" s="2"/>
      <c r="EI94" s="2"/>
      <c r="EJ94" s="2"/>
      <c r="EK94" s="2"/>
      <c r="EL94" s="2"/>
      <c r="EM94" s="88">
        <f>EF94+EG94</f>
        <v>0</v>
      </c>
      <c r="EN94" s="14">
        <f>EH94/2</f>
        <v>0</v>
      </c>
      <c r="EO94" s="6">
        <f>(EI94*3)+(EJ94*5)+(EK94*5)+(EL94*20)</f>
        <v>0</v>
      </c>
      <c r="EP94" s="52">
        <f>EM94+EN94+EO94</f>
        <v>0</v>
      </c>
      <c r="EQ94" s="1"/>
      <c r="ER94" s="1"/>
      <c r="ES94" s="2"/>
      <c r="ET94" s="2"/>
      <c r="EU94" s="2"/>
      <c r="EV94" s="2"/>
      <c r="EW94" s="2"/>
      <c r="EX94" s="88">
        <f>EQ94+ER94</f>
        <v>0</v>
      </c>
      <c r="EY94" s="14">
        <f>ES94/2</f>
        <v>0</v>
      </c>
      <c r="EZ94" s="6">
        <f>(ET94*3)+(EU94*5)+(EV94*5)+(EW94*20)</f>
        <v>0</v>
      </c>
      <c r="FA94" s="52">
        <f>EX94+EY94+EZ94</f>
        <v>0</v>
      </c>
      <c r="FB94" s="1"/>
      <c r="FC94" s="1"/>
      <c r="FD94" s="2"/>
      <c r="FE94" s="2"/>
      <c r="FF94" s="2"/>
      <c r="FG94" s="2"/>
      <c r="FH94" s="2"/>
      <c r="FI94" s="88">
        <f>FB94+FC94</f>
        <v>0</v>
      </c>
      <c r="FJ94" s="14">
        <f>FD94/2</f>
        <v>0</v>
      </c>
      <c r="FK94" s="6">
        <f>(FE94*3)+(FF94*5)+(FG94*5)+(FH94*20)</f>
        <v>0</v>
      </c>
      <c r="FL94" s="52">
        <f>FI94+FJ94+FK94</f>
        <v>0</v>
      </c>
      <c r="FM94" s="1"/>
      <c r="FN94" s="1"/>
      <c r="FO94" s="2"/>
      <c r="FP94" s="2"/>
      <c r="FQ94" s="2"/>
      <c r="FR94" s="2"/>
      <c r="FS94" s="2"/>
      <c r="FT94" s="88">
        <f>FM94+FN94</f>
        <v>0</v>
      </c>
      <c r="FU94" s="14">
        <f>FO94/2</f>
        <v>0</v>
      </c>
      <c r="FV94" s="6">
        <f>(FP94*3)+(FQ94*5)+(FR94*5)+(FS94*20)</f>
        <v>0</v>
      </c>
      <c r="FW94" s="52">
        <f>FT94+FU94+FV94</f>
        <v>0</v>
      </c>
      <c r="FX94" s="1"/>
      <c r="FY94" s="1"/>
      <c r="FZ94" s="2"/>
      <c r="GA94" s="2"/>
      <c r="GB94" s="2"/>
      <c r="GC94" s="2"/>
      <c r="GD94" s="2"/>
      <c r="GE94" s="88">
        <f>FX94+FY94</f>
        <v>0</v>
      </c>
      <c r="GF94" s="14">
        <f>FZ94/2</f>
        <v>0</v>
      </c>
      <c r="GG94" s="6">
        <f>(GA94*3)+(GB94*5)+(GC94*5)+(GD94*20)</f>
        <v>0</v>
      </c>
      <c r="GH94" s="52">
        <f>GE94+GF94+GG94</f>
        <v>0</v>
      </c>
      <c r="GI94" s="1"/>
      <c r="GJ94" s="1"/>
      <c r="GK94" s="2"/>
      <c r="GL94" s="2"/>
      <c r="GM94" s="2"/>
      <c r="GN94" s="2"/>
      <c r="GO94" s="2"/>
      <c r="GP94" s="88">
        <f>GI94+GJ94</f>
        <v>0</v>
      </c>
      <c r="GQ94" s="14">
        <f>GK94/2</f>
        <v>0</v>
      </c>
      <c r="GR94" s="6">
        <f>(GL94*3)+(GM94*5)+(GN94*5)+(GO94*20)</f>
        <v>0</v>
      </c>
      <c r="GS94" s="52">
        <f>GP94+GQ94+GR94</f>
        <v>0</v>
      </c>
      <c r="GT94" s="1"/>
      <c r="GU94" s="1"/>
      <c r="GV94" s="2"/>
      <c r="GW94" s="2"/>
      <c r="GX94" s="2"/>
      <c r="GY94" s="2"/>
      <c r="GZ94" s="2"/>
      <c r="HA94" s="88">
        <f>GT94+GU94</f>
        <v>0</v>
      </c>
      <c r="HB94" s="14">
        <f>GV94/2</f>
        <v>0</v>
      </c>
      <c r="HC94" s="6">
        <f>(GW94*3)+(GX94*5)+(GY94*5)+(GZ94*20)</f>
        <v>0</v>
      </c>
      <c r="HD94" s="52">
        <f>HA94+HB94+HC94</f>
        <v>0</v>
      </c>
      <c r="HE94" s="1"/>
      <c r="HF94" s="1"/>
      <c r="HG94" s="2"/>
      <c r="HH94" s="2"/>
      <c r="HI94" s="2"/>
      <c r="HJ94" s="2"/>
      <c r="HK94" s="2"/>
      <c r="HL94" s="88">
        <f>HE94+HF94</f>
        <v>0</v>
      </c>
      <c r="HM94" s="14">
        <f>HG94/2</f>
        <v>0</v>
      </c>
      <c r="HN94" s="6">
        <f>(HH94*3)+(HI94*5)+(HJ94*5)+(HK94*20)</f>
        <v>0</v>
      </c>
      <c r="HO94" s="52">
        <f>HL94+HM94+HN94</f>
        <v>0</v>
      </c>
      <c r="HP94" s="1"/>
      <c r="HQ94" s="1"/>
      <c r="HR94" s="2"/>
      <c r="HS94" s="2"/>
      <c r="HT94" s="2"/>
      <c r="HU94" s="2"/>
      <c r="HV94" s="2"/>
      <c r="HW94" s="88">
        <f>HP94+HQ94</f>
        <v>0</v>
      </c>
      <c r="HX94" s="14">
        <f>HR94/2</f>
        <v>0</v>
      </c>
      <c r="HY94" s="6">
        <f>(HS94*3)+(HT94*5)+(HU94*5)+(HV94*20)</f>
        <v>0</v>
      </c>
      <c r="HZ94" s="52">
        <f>HW94+HX94+HY94</f>
        <v>0</v>
      </c>
      <c r="IA94" s="1"/>
      <c r="IB94" s="1"/>
      <c r="IC94" s="2"/>
      <c r="ID94" s="2"/>
      <c r="IE94" s="2"/>
      <c r="IF94" s="2"/>
      <c r="IG94" s="2"/>
      <c r="IH94" s="88">
        <f>IA94+IB94</f>
        <v>0</v>
      </c>
      <c r="II94" s="14">
        <f>IC94/2</f>
        <v>0</v>
      </c>
      <c r="IJ94" s="6">
        <f>(ID94*3)+(IE94*5)+(IF94*5)+(IG94*20)</f>
        <v>0</v>
      </c>
      <c r="IK94" s="52">
        <f>IH94+II94+IJ94</f>
        <v>0</v>
      </c>
      <c r="IL94" s="4"/>
    </row>
    <row r="95" spans="1:246" ht="12.75" hidden="1">
      <c r="A95" s="31"/>
      <c r="B95" s="29"/>
      <c r="C95" s="29"/>
      <c r="D95" s="30"/>
      <c r="E95" s="30"/>
      <c r="F95" s="63"/>
      <c r="G95" s="28">
        <f t="shared" si="106"/>
      </c>
      <c r="H95" s="24" t="e">
        <f>IF(AND($H$2="Y",J95&gt;0,OR(AND(G95=1,#REF!=10),AND(G95=2,#REF!=20),AND(G95=3,#REF!=30),AND(G95=4,G174=40),AND(G95=5,G180=50),AND(G95=6,G187=60),AND(G95=7,G196=70),AND(G95=8,#REF!=80),AND(G95=9,G204=90),AND(G95=10,#REF!=100))),VLOOKUP(J95-1,SortLookup!$A$13:$B$16,2,FALSE),"")</f>
        <v>#REF!</v>
      </c>
      <c r="I95" s="40" t="str">
        <f>IF(ISNA(VLOOKUP(E95,SortLookup!$A$1:$B$5,2,FALSE))," ",VLOOKUP(E95,SortLookup!$A$1:$B$5,2,FALSE))</f>
        <v> </v>
      </c>
      <c r="J95" s="25" t="str">
        <f>IF(ISNA(VLOOKUP(F95,SortLookup!$A$7:$B$11,2,FALSE))," ",VLOOKUP(F95,SortLookup!$A$7:$B$11,2,FALSE))</f>
        <v> </v>
      </c>
      <c r="K95" s="79">
        <f t="shared" si="107"/>
        <v>0</v>
      </c>
      <c r="L95" s="80">
        <f t="shared" si="108"/>
        <v>0</v>
      </c>
      <c r="M95" s="47">
        <f t="shared" si="109"/>
        <v>0</v>
      </c>
      <c r="N95" s="48">
        <f t="shared" si="110"/>
        <v>0</v>
      </c>
      <c r="O95" s="81">
        <f t="shared" si="111"/>
        <v>0</v>
      </c>
      <c r="P95" s="37"/>
      <c r="Q95" s="34"/>
      <c r="R95" s="34"/>
      <c r="S95" s="34"/>
      <c r="T95" s="34"/>
      <c r="U95" s="34"/>
      <c r="V95" s="34"/>
      <c r="W95" s="35"/>
      <c r="X95" s="35"/>
      <c r="Y95" s="35"/>
      <c r="Z95" s="35"/>
      <c r="AA95" s="36"/>
      <c r="AB95" s="33">
        <f t="shared" si="112"/>
        <v>0</v>
      </c>
      <c r="AC95" s="32">
        <f t="shared" si="113"/>
        <v>0</v>
      </c>
      <c r="AD95" s="26">
        <f t="shared" si="114"/>
        <v>0</v>
      </c>
      <c r="AE95" s="64">
        <f t="shared" si="115"/>
        <v>0</v>
      </c>
      <c r="AF95" s="37"/>
      <c r="AG95" s="34"/>
      <c r="AH95" s="34"/>
      <c r="AI95" s="34"/>
      <c r="AJ95" s="35"/>
      <c r="AK95" s="35"/>
      <c r="AL95" s="35"/>
      <c r="AM95" s="35"/>
      <c r="AN95" s="36"/>
      <c r="AO95" s="33">
        <f t="shared" si="116"/>
        <v>0</v>
      </c>
      <c r="AP95" s="32">
        <f t="shared" si="117"/>
        <v>0</v>
      </c>
      <c r="AQ95" s="26">
        <f t="shared" si="118"/>
        <v>0</v>
      </c>
      <c r="AR95" s="64">
        <f t="shared" si="119"/>
        <v>0</v>
      </c>
      <c r="AS95" s="37"/>
      <c r="AT95" s="34"/>
      <c r="AU95" s="34"/>
      <c r="AV95" s="35"/>
      <c r="AW95" s="35"/>
      <c r="AX95" s="35"/>
      <c r="AY95" s="35"/>
      <c r="AZ95" s="36"/>
      <c r="BA95" s="33">
        <f t="shared" si="120"/>
        <v>0</v>
      </c>
      <c r="BB95" s="32">
        <f t="shared" si="121"/>
        <v>0</v>
      </c>
      <c r="BC95" s="26">
        <f t="shared" si="122"/>
        <v>0</v>
      </c>
      <c r="BD95" s="64">
        <f t="shared" si="123"/>
        <v>0</v>
      </c>
      <c r="BE95" s="33"/>
      <c r="BF95" s="61"/>
      <c r="BG95" s="35"/>
      <c r="BH95" s="35"/>
      <c r="BI95" s="35"/>
      <c r="BJ95" s="35"/>
      <c r="BK95" s="36"/>
      <c r="BL95" s="57">
        <f t="shared" si="124"/>
        <v>0</v>
      </c>
      <c r="BM95" s="48">
        <f t="shared" si="125"/>
        <v>0</v>
      </c>
      <c r="BN95" s="47">
        <f t="shared" si="126"/>
        <v>0</v>
      </c>
      <c r="BO95" s="46">
        <f t="shared" si="127"/>
        <v>0</v>
      </c>
      <c r="BP95" s="37"/>
      <c r="BQ95" s="34"/>
      <c r="BR95" s="34"/>
      <c r="BS95" s="34"/>
      <c r="BT95" s="35"/>
      <c r="BU95" s="35"/>
      <c r="BV95" s="35"/>
      <c r="BW95" s="35"/>
      <c r="BX95" s="36"/>
      <c r="BY95" s="33">
        <f t="shared" si="128"/>
        <v>0</v>
      </c>
      <c r="BZ95" s="32">
        <f t="shared" si="129"/>
        <v>0</v>
      </c>
      <c r="CA95" s="38">
        <f t="shared" si="130"/>
        <v>0</v>
      </c>
      <c r="CB95" s="27">
        <f t="shared" si="131"/>
        <v>0</v>
      </c>
      <c r="CC95" s="1"/>
      <c r="CD95" s="1"/>
      <c r="CE95" s="2"/>
      <c r="CF95" s="2"/>
      <c r="CG95" s="2"/>
      <c r="CH95" s="2"/>
      <c r="CI95" s="2"/>
      <c r="CJ95" s="88"/>
      <c r="CK95" s="14"/>
      <c r="CL95" s="6"/>
      <c r="CM95" s="52"/>
      <c r="CN95" s="1"/>
      <c r="CO95" s="1"/>
      <c r="CP95" s="2"/>
      <c r="CQ95" s="2"/>
      <c r="CR95" s="2"/>
      <c r="CS95" s="2"/>
      <c r="CT95" s="2"/>
      <c r="CU95" s="88"/>
      <c r="CV95" s="14"/>
      <c r="CW95" s="6"/>
      <c r="CX95" s="52"/>
      <c r="CY95" s="1"/>
      <c r="CZ95" s="1"/>
      <c r="DA95" s="2"/>
      <c r="DB95" s="2"/>
      <c r="DC95" s="2"/>
      <c r="DD95" s="2"/>
      <c r="DE95" s="2"/>
      <c r="DF95" s="88"/>
      <c r="DG95" s="14"/>
      <c r="DH95" s="6"/>
      <c r="DI95" s="52"/>
      <c r="DJ95" s="1"/>
      <c r="DK95" s="1"/>
      <c r="DL95" s="2"/>
      <c r="DM95" s="2"/>
      <c r="DN95" s="2"/>
      <c r="DO95" s="2"/>
      <c r="DP95" s="2"/>
      <c r="DQ95" s="88"/>
      <c r="DR95" s="14"/>
      <c r="DS95" s="6"/>
      <c r="DT95" s="52"/>
      <c r="DU95" s="1"/>
      <c r="DV95" s="1"/>
      <c r="DW95" s="2"/>
      <c r="DX95" s="2"/>
      <c r="DY95" s="2"/>
      <c r="DZ95" s="2"/>
      <c r="EA95" s="2"/>
      <c r="EB95" s="88"/>
      <c r="EC95" s="14"/>
      <c r="ED95" s="6"/>
      <c r="EE95" s="52"/>
      <c r="EF95" s="1"/>
      <c r="EG95" s="1"/>
      <c r="EH95" s="2"/>
      <c r="EI95" s="2"/>
      <c r="EJ95" s="2"/>
      <c r="EK95" s="2"/>
      <c r="EL95" s="2"/>
      <c r="EM95" s="88"/>
      <c r="EN95" s="14"/>
      <c r="EO95" s="6"/>
      <c r="EP95" s="52"/>
      <c r="EQ95" s="1"/>
      <c r="ER95" s="1"/>
      <c r="ES95" s="2"/>
      <c r="ET95" s="2"/>
      <c r="EU95" s="2"/>
      <c r="EV95" s="2"/>
      <c r="EW95" s="2"/>
      <c r="EX95" s="88"/>
      <c r="EY95" s="14"/>
      <c r="EZ95" s="6"/>
      <c r="FA95" s="52"/>
      <c r="FB95" s="1"/>
      <c r="FC95" s="1"/>
      <c r="FD95" s="2"/>
      <c r="FE95" s="2"/>
      <c r="FF95" s="2"/>
      <c r="FG95" s="2"/>
      <c r="FH95" s="2"/>
      <c r="FI95" s="88"/>
      <c r="FJ95" s="14"/>
      <c r="FK95" s="6"/>
      <c r="FL95" s="52"/>
      <c r="FM95" s="1"/>
      <c r="FN95" s="1"/>
      <c r="FO95" s="2"/>
      <c r="FP95" s="2"/>
      <c r="FQ95" s="2"/>
      <c r="FR95" s="2"/>
      <c r="FS95" s="2"/>
      <c r="FT95" s="88"/>
      <c r="FU95" s="14"/>
      <c r="FV95" s="6"/>
      <c r="FW95" s="52"/>
      <c r="FX95" s="1"/>
      <c r="FY95" s="1"/>
      <c r="FZ95" s="2"/>
      <c r="GA95" s="2"/>
      <c r="GB95" s="2"/>
      <c r="GC95" s="2"/>
      <c r="GD95" s="2"/>
      <c r="GE95" s="88"/>
      <c r="GF95" s="14"/>
      <c r="GG95" s="6"/>
      <c r="GH95" s="52"/>
      <c r="GI95" s="1"/>
      <c r="GJ95" s="1"/>
      <c r="GK95" s="2"/>
      <c r="GL95" s="2"/>
      <c r="GM95" s="2"/>
      <c r="GN95" s="2"/>
      <c r="GO95" s="2"/>
      <c r="GP95" s="88"/>
      <c r="GQ95" s="14"/>
      <c r="GR95" s="6"/>
      <c r="GS95" s="52"/>
      <c r="GT95" s="1"/>
      <c r="GU95" s="1"/>
      <c r="GV95" s="2"/>
      <c r="GW95" s="2"/>
      <c r="GX95" s="2"/>
      <c r="GY95" s="2"/>
      <c r="GZ95" s="2"/>
      <c r="HA95" s="88"/>
      <c r="HB95" s="14"/>
      <c r="HC95" s="6"/>
      <c r="HD95" s="52"/>
      <c r="HE95" s="1"/>
      <c r="HF95" s="1"/>
      <c r="HG95" s="2"/>
      <c r="HH95" s="2"/>
      <c r="HI95" s="2"/>
      <c r="HJ95" s="2"/>
      <c r="HK95" s="2"/>
      <c r="HL95" s="88"/>
      <c r="HM95" s="14"/>
      <c r="HN95" s="6"/>
      <c r="HO95" s="52"/>
      <c r="HP95" s="1"/>
      <c r="HQ95" s="1"/>
      <c r="HR95" s="2"/>
      <c r="HS95" s="2"/>
      <c r="HT95" s="2"/>
      <c r="HU95" s="2"/>
      <c r="HV95" s="2"/>
      <c r="HW95" s="88"/>
      <c r="HX95" s="14"/>
      <c r="HY95" s="6"/>
      <c r="HZ95" s="52"/>
      <c r="IA95" s="1"/>
      <c r="IB95" s="1"/>
      <c r="IC95" s="2"/>
      <c r="ID95" s="2"/>
      <c r="IE95" s="2"/>
      <c r="IF95" s="2"/>
      <c r="IG95" s="2"/>
      <c r="IH95" s="88"/>
      <c r="II95" s="14"/>
      <c r="IJ95" s="6"/>
      <c r="IK95" s="52"/>
      <c r="IL95" s="4"/>
    </row>
    <row r="96" spans="1:246" ht="12.75" hidden="1">
      <c r="A96" s="31"/>
      <c r="B96" s="29"/>
      <c r="C96" s="29"/>
      <c r="D96" s="30"/>
      <c r="E96" s="30"/>
      <c r="F96" s="63"/>
      <c r="G96" s="28">
        <f t="shared" si="106"/>
      </c>
      <c r="H96" s="24" t="e">
        <f>IF(AND($H$2="Y",J96&gt;0,OR(AND(G96=1,#REF!=10),AND(G96=2,#REF!=20),AND(G96=3,#REF!=30),AND(G96=4,G175=40),AND(G96=5,G181=50),AND(G96=6,G188=60),AND(G96=7,G197=70),AND(G96=8,#REF!=80),AND(G96=9,G205=90),AND(G96=10,#REF!=100))),VLOOKUP(J96-1,SortLookup!$A$13:$B$16,2,FALSE),"")</f>
        <v>#REF!</v>
      </c>
      <c r="I96" s="40" t="str">
        <f>IF(ISNA(VLOOKUP(E96,SortLookup!$A$1:$B$5,2,FALSE))," ",VLOOKUP(E96,SortLookup!$A$1:$B$5,2,FALSE))</f>
        <v> </v>
      </c>
      <c r="J96" s="25" t="str">
        <f>IF(ISNA(VLOOKUP(F96,SortLookup!$A$7:$B$11,2,FALSE))," ",VLOOKUP(F96,SortLookup!$A$7:$B$11,2,FALSE))</f>
        <v> </v>
      </c>
      <c r="K96" s="79">
        <f t="shared" si="107"/>
        <v>0</v>
      </c>
      <c r="L96" s="80">
        <f t="shared" si="108"/>
        <v>0</v>
      </c>
      <c r="M96" s="47">
        <f t="shared" si="109"/>
        <v>0</v>
      </c>
      <c r="N96" s="48">
        <f t="shared" si="110"/>
        <v>0</v>
      </c>
      <c r="O96" s="81">
        <f t="shared" si="111"/>
        <v>0</v>
      </c>
      <c r="P96" s="37"/>
      <c r="Q96" s="34"/>
      <c r="R96" s="34"/>
      <c r="S96" s="34"/>
      <c r="T96" s="34"/>
      <c r="U96" s="34"/>
      <c r="V96" s="34"/>
      <c r="W96" s="35"/>
      <c r="X96" s="35"/>
      <c r="Y96" s="35"/>
      <c r="Z96" s="35"/>
      <c r="AA96" s="36"/>
      <c r="AB96" s="33">
        <f t="shared" si="112"/>
        <v>0</v>
      </c>
      <c r="AC96" s="32">
        <f t="shared" si="113"/>
        <v>0</v>
      </c>
      <c r="AD96" s="26">
        <f t="shared" si="114"/>
        <v>0</v>
      </c>
      <c r="AE96" s="64">
        <f t="shared" si="115"/>
        <v>0</v>
      </c>
      <c r="AF96" s="37"/>
      <c r="AG96" s="34"/>
      <c r="AH96" s="34"/>
      <c r="AI96" s="34"/>
      <c r="AJ96" s="35"/>
      <c r="AK96" s="35"/>
      <c r="AL96" s="35"/>
      <c r="AM96" s="35"/>
      <c r="AN96" s="36"/>
      <c r="AO96" s="33">
        <f t="shared" si="116"/>
        <v>0</v>
      </c>
      <c r="AP96" s="32">
        <f t="shared" si="117"/>
        <v>0</v>
      </c>
      <c r="AQ96" s="26">
        <f t="shared" si="118"/>
        <v>0</v>
      </c>
      <c r="AR96" s="64">
        <f t="shared" si="119"/>
        <v>0</v>
      </c>
      <c r="AS96" s="37"/>
      <c r="AT96" s="34"/>
      <c r="AU96" s="34"/>
      <c r="AV96" s="35"/>
      <c r="AW96" s="35"/>
      <c r="AX96" s="35"/>
      <c r="AY96" s="35"/>
      <c r="AZ96" s="36"/>
      <c r="BA96" s="33">
        <f t="shared" si="120"/>
        <v>0</v>
      </c>
      <c r="BB96" s="32">
        <f t="shared" si="121"/>
        <v>0</v>
      </c>
      <c r="BC96" s="26">
        <f t="shared" si="122"/>
        <v>0</v>
      </c>
      <c r="BD96" s="64">
        <f t="shared" si="123"/>
        <v>0</v>
      </c>
      <c r="BE96" s="33"/>
      <c r="BF96" s="61"/>
      <c r="BG96" s="35"/>
      <c r="BH96" s="35"/>
      <c r="BI96" s="35"/>
      <c r="BJ96" s="35"/>
      <c r="BK96" s="36"/>
      <c r="BL96" s="57">
        <f t="shared" si="124"/>
        <v>0</v>
      </c>
      <c r="BM96" s="48">
        <f t="shared" si="125"/>
        <v>0</v>
      </c>
      <c r="BN96" s="47">
        <f t="shared" si="126"/>
        <v>0</v>
      </c>
      <c r="BO96" s="46">
        <f t="shared" si="127"/>
        <v>0</v>
      </c>
      <c r="BP96" s="37"/>
      <c r="BQ96" s="34"/>
      <c r="BR96" s="34"/>
      <c r="BS96" s="34"/>
      <c r="BT96" s="35"/>
      <c r="BU96" s="35"/>
      <c r="BV96" s="35"/>
      <c r="BW96" s="35"/>
      <c r="BX96" s="36"/>
      <c r="BY96" s="33">
        <f t="shared" si="128"/>
        <v>0</v>
      </c>
      <c r="BZ96" s="32">
        <f t="shared" si="129"/>
        <v>0</v>
      </c>
      <c r="CA96" s="38">
        <f t="shared" si="130"/>
        <v>0</v>
      </c>
      <c r="CB96" s="27">
        <f t="shared" si="131"/>
        <v>0</v>
      </c>
      <c r="CC96" s="1"/>
      <c r="CD96" s="1"/>
      <c r="CE96" s="2"/>
      <c r="CF96" s="2"/>
      <c r="CG96" s="2"/>
      <c r="CH96" s="2"/>
      <c r="CI96" s="2"/>
      <c r="CJ96" s="88">
        <f>CC96+CD96</f>
        <v>0</v>
      </c>
      <c r="CK96" s="14">
        <f>CE96/2</f>
        <v>0</v>
      </c>
      <c r="CL96" s="6">
        <f>(CF96*3)+(CG96*5)+(CH96*5)+(CI96*20)</f>
        <v>0</v>
      </c>
      <c r="CM96" s="52">
        <f>CJ96+CK96+CL96</f>
        <v>0</v>
      </c>
      <c r="CN96" s="1"/>
      <c r="CO96" s="1"/>
      <c r="CP96" s="2"/>
      <c r="CQ96" s="2"/>
      <c r="CR96" s="2"/>
      <c r="CS96" s="2"/>
      <c r="CT96" s="2"/>
      <c r="CU96" s="88">
        <f>CN96+CO96</f>
        <v>0</v>
      </c>
      <c r="CV96" s="14">
        <f>CP96/2</f>
        <v>0</v>
      </c>
      <c r="CW96" s="6">
        <f>(CQ96*3)+(CR96*5)+(CS96*5)+(CT96*20)</f>
        <v>0</v>
      </c>
      <c r="CX96" s="52">
        <f>CU96+CV96+CW96</f>
        <v>0</v>
      </c>
      <c r="CY96" s="1"/>
      <c r="CZ96" s="1"/>
      <c r="DA96" s="2"/>
      <c r="DB96" s="2"/>
      <c r="DC96" s="2"/>
      <c r="DD96" s="2"/>
      <c r="DE96" s="2"/>
      <c r="DF96" s="88">
        <f>CY96+CZ96</f>
        <v>0</v>
      </c>
      <c r="DG96" s="14">
        <f>DA96/2</f>
        <v>0</v>
      </c>
      <c r="DH96" s="6">
        <f>(DB96*3)+(DC96*5)+(DD96*5)+(DE96*20)</f>
        <v>0</v>
      </c>
      <c r="DI96" s="52">
        <f>DF96+DG96+DH96</f>
        <v>0</v>
      </c>
      <c r="DJ96" s="1"/>
      <c r="DK96" s="1"/>
      <c r="DL96" s="2"/>
      <c r="DM96" s="2"/>
      <c r="DN96" s="2"/>
      <c r="DO96" s="2"/>
      <c r="DP96" s="2"/>
      <c r="DQ96" s="88">
        <f>DJ96+DK96</f>
        <v>0</v>
      </c>
      <c r="DR96" s="14">
        <f>DL96/2</f>
        <v>0</v>
      </c>
      <c r="DS96" s="6">
        <f>(DM96*3)+(DN96*5)+(DO96*5)+(DP96*20)</f>
        <v>0</v>
      </c>
      <c r="DT96" s="52">
        <f>DQ96+DR96+DS96</f>
        <v>0</v>
      </c>
      <c r="DU96" s="1"/>
      <c r="DV96" s="1"/>
      <c r="DW96" s="2"/>
      <c r="DX96" s="2"/>
      <c r="DY96" s="2"/>
      <c r="DZ96" s="2"/>
      <c r="EA96" s="2"/>
      <c r="EB96" s="88">
        <f>DU96+DV96</f>
        <v>0</v>
      </c>
      <c r="EC96" s="14">
        <f>DW96/2</f>
        <v>0</v>
      </c>
      <c r="ED96" s="6">
        <f>(DX96*3)+(DY96*5)+(DZ96*5)+(EA96*20)</f>
        <v>0</v>
      </c>
      <c r="EE96" s="52">
        <f>EB96+EC96+ED96</f>
        <v>0</v>
      </c>
      <c r="EF96" s="1"/>
      <c r="EG96" s="1"/>
      <c r="EH96" s="2"/>
      <c r="EI96" s="2"/>
      <c r="EJ96" s="2"/>
      <c r="EK96" s="2"/>
      <c r="EL96" s="2"/>
      <c r="EM96" s="88">
        <f>EF96+EG96</f>
        <v>0</v>
      </c>
      <c r="EN96" s="14">
        <f>EH96/2</f>
        <v>0</v>
      </c>
      <c r="EO96" s="6">
        <f>(EI96*3)+(EJ96*5)+(EK96*5)+(EL96*20)</f>
        <v>0</v>
      </c>
      <c r="EP96" s="52">
        <f>EM96+EN96+EO96</f>
        <v>0</v>
      </c>
      <c r="EQ96" s="1"/>
      <c r="ER96" s="1"/>
      <c r="ES96" s="2"/>
      <c r="ET96" s="2"/>
      <c r="EU96" s="2"/>
      <c r="EV96" s="2"/>
      <c r="EW96" s="2"/>
      <c r="EX96" s="88">
        <f>EQ96+ER96</f>
        <v>0</v>
      </c>
      <c r="EY96" s="14">
        <f>ES96/2</f>
        <v>0</v>
      </c>
      <c r="EZ96" s="6">
        <f>(ET96*3)+(EU96*5)+(EV96*5)+(EW96*20)</f>
        <v>0</v>
      </c>
      <c r="FA96" s="52">
        <f>EX96+EY96+EZ96</f>
        <v>0</v>
      </c>
      <c r="FB96" s="1"/>
      <c r="FC96" s="1"/>
      <c r="FD96" s="2"/>
      <c r="FE96" s="2"/>
      <c r="FF96" s="2"/>
      <c r="FG96" s="2"/>
      <c r="FH96" s="2"/>
      <c r="FI96" s="88">
        <f>FB96+FC96</f>
        <v>0</v>
      </c>
      <c r="FJ96" s="14">
        <f>FD96/2</f>
        <v>0</v>
      </c>
      <c r="FK96" s="6">
        <f>(FE96*3)+(FF96*5)+(FG96*5)+(FH96*20)</f>
        <v>0</v>
      </c>
      <c r="FL96" s="52">
        <f>FI96+FJ96+FK96</f>
        <v>0</v>
      </c>
      <c r="FM96" s="1"/>
      <c r="FN96" s="1"/>
      <c r="FO96" s="2"/>
      <c r="FP96" s="2"/>
      <c r="FQ96" s="2"/>
      <c r="FR96" s="2"/>
      <c r="FS96" s="2"/>
      <c r="FT96" s="88">
        <f>FM96+FN96</f>
        <v>0</v>
      </c>
      <c r="FU96" s="14">
        <f>FO96/2</f>
        <v>0</v>
      </c>
      <c r="FV96" s="6">
        <f>(FP96*3)+(FQ96*5)+(FR96*5)+(FS96*20)</f>
        <v>0</v>
      </c>
      <c r="FW96" s="52">
        <f>FT96+FU96+FV96</f>
        <v>0</v>
      </c>
      <c r="FX96" s="1"/>
      <c r="FY96" s="1"/>
      <c r="FZ96" s="2"/>
      <c r="GA96" s="2"/>
      <c r="GB96" s="2"/>
      <c r="GC96" s="2"/>
      <c r="GD96" s="2"/>
      <c r="GE96" s="88">
        <f>FX96+FY96</f>
        <v>0</v>
      </c>
      <c r="GF96" s="14">
        <f>FZ96/2</f>
        <v>0</v>
      </c>
      <c r="GG96" s="6">
        <f>(GA96*3)+(GB96*5)+(GC96*5)+(GD96*20)</f>
        <v>0</v>
      </c>
      <c r="GH96" s="52">
        <f>GE96+GF96+GG96</f>
        <v>0</v>
      </c>
      <c r="GI96" s="1"/>
      <c r="GJ96" s="1"/>
      <c r="GK96" s="2"/>
      <c r="GL96" s="2"/>
      <c r="GM96" s="2"/>
      <c r="GN96" s="2"/>
      <c r="GO96" s="2"/>
      <c r="GP96" s="88">
        <f>GI96+GJ96</f>
        <v>0</v>
      </c>
      <c r="GQ96" s="14">
        <f>GK96/2</f>
        <v>0</v>
      </c>
      <c r="GR96" s="6">
        <f>(GL96*3)+(GM96*5)+(GN96*5)+(GO96*20)</f>
        <v>0</v>
      </c>
      <c r="GS96" s="52">
        <f>GP96+GQ96+GR96</f>
        <v>0</v>
      </c>
      <c r="GT96" s="1"/>
      <c r="GU96" s="1"/>
      <c r="GV96" s="2"/>
      <c r="GW96" s="2"/>
      <c r="GX96" s="2"/>
      <c r="GY96" s="2"/>
      <c r="GZ96" s="2"/>
      <c r="HA96" s="88">
        <f>GT96+GU96</f>
        <v>0</v>
      </c>
      <c r="HB96" s="14">
        <f>GV96/2</f>
        <v>0</v>
      </c>
      <c r="HC96" s="6">
        <f>(GW96*3)+(GX96*5)+(GY96*5)+(GZ96*20)</f>
        <v>0</v>
      </c>
      <c r="HD96" s="52">
        <f>HA96+HB96+HC96</f>
        <v>0</v>
      </c>
      <c r="HE96" s="1"/>
      <c r="HF96" s="1"/>
      <c r="HG96" s="2"/>
      <c r="HH96" s="2"/>
      <c r="HI96" s="2"/>
      <c r="HJ96" s="2"/>
      <c r="HK96" s="2"/>
      <c r="HL96" s="88">
        <f>HE96+HF96</f>
        <v>0</v>
      </c>
      <c r="HM96" s="14">
        <f>HG96/2</f>
        <v>0</v>
      </c>
      <c r="HN96" s="6">
        <f>(HH96*3)+(HI96*5)+(HJ96*5)+(HK96*20)</f>
        <v>0</v>
      </c>
      <c r="HO96" s="52">
        <f>HL96+HM96+HN96</f>
        <v>0</v>
      </c>
      <c r="HP96" s="1"/>
      <c r="HQ96" s="1"/>
      <c r="HR96" s="2"/>
      <c r="HS96" s="2"/>
      <c r="HT96" s="2"/>
      <c r="HU96" s="2"/>
      <c r="HV96" s="2"/>
      <c r="HW96" s="88">
        <f>HP96+HQ96</f>
        <v>0</v>
      </c>
      <c r="HX96" s="14">
        <f>HR96/2</f>
        <v>0</v>
      </c>
      <c r="HY96" s="6">
        <f>(HS96*3)+(HT96*5)+(HU96*5)+(HV96*20)</f>
        <v>0</v>
      </c>
      <c r="HZ96" s="52">
        <f>HW96+HX96+HY96</f>
        <v>0</v>
      </c>
      <c r="IA96" s="1"/>
      <c r="IB96" s="1"/>
      <c r="IC96" s="2"/>
      <c r="ID96" s="2"/>
      <c r="IE96" s="2"/>
      <c r="IF96" s="2"/>
      <c r="IG96" s="2"/>
      <c r="IH96" s="88">
        <f>IA96+IB96</f>
        <v>0</v>
      </c>
      <c r="II96" s="14">
        <f>IC96/2</f>
        <v>0</v>
      </c>
      <c r="IJ96" s="6">
        <f>(ID96*3)+(IE96*5)+(IF96*5)+(IG96*20)</f>
        <v>0</v>
      </c>
      <c r="IK96" s="52">
        <f>IH96+II96+IJ96</f>
        <v>0</v>
      </c>
      <c r="IL96" s="4"/>
    </row>
    <row r="97" spans="1:246" ht="12.75" hidden="1">
      <c r="A97" s="31"/>
      <c r="B97" s="29"/>
      <c r="C97" s="29"/>
      <c r="D97" s="30"/>
      <c r="E97" s="30"/>
      <c r="F97" s="63"/>
      <c r="G97" s="28">
        <f t="shared" si="106"/>
      </c>
      <c r="H97" s="24" t="e">
        <f>IF(AND($H$2="Y",J97&gt;0,OR(AND(G97=1,#REF!=10),AND(G97=2,#REF!=20),AND(G97=3,#REF!=30),AND(G97=4,G176=40),AND(G97=5,G182=50),AND(G97=6,G189=60),AND(G97=7,G198=70),AND(G97=8,#REF!=80),AND(G97=9,G206=90),AND(G97=10,#REF!=100))),VLOOKUP(J97-1,SortLookup!$A$13:$B$16,2,FALSE),"")</f>
        <v>#REF!</v>
      </c>
      <c r="I97" s="40" t="str">
        <f>IF(ISNA(VLOOKUP(E97,SortLookup!$A$1:$B$5,2,FALSE))," ",VLOOKUP(E97,SortLookup!$A$1:$B$5,2,FALSE))</f>
        <v> </v>
      </c>
      <c r="J97" s="25" t="str">
        <f>IF(ISNA(VLOOKUP(F97,SortLookup!$A$7:$B$11,2,FALSE))," ",VLOOKUP(F97,SortLookup!$A$7:$B$11,2,FALSE))</f>
        <v> </v>
      </c>
      <c r="K97" s="79">
        <f t="shared" si="107"/>
        <v>0</v>
      </c>
      <c r="L97" s="80">
        <f t="shared" si="108"/>
        <v>0</v>
      </c>
      <c r="M97" s="47">
        <f t="shared" si="109"/>
        <v>0</v>
      </c>
      <c r="N97" s="48">
        <f t="shared" si="110"/>
        <v>0</v>
      </c>
      <c r="O97" s="81">
        <f t="shared" si="111"/>
        <v>0</v>
      </c>
      <c r="P97" s="37"/>
      <c r="Q97" s="34"/>
      <c r="R97" s="34"/>
      <c r="S97" s="34"/>
      <c r="T97" s="34"/>
      <c r="U97" s="34"/>
      <c r="V97" s="34"/>
      <c r="W97" s="35"/>
      <c r="X97" s="35"/>
      <c r="Y97" s="35"/>
      <c r="Z97" s="35"/>
      <c r="AA97" s="36"/>
      <c r="AB97" s="33">
        <f t="shared" si="112"/>
        <v>0</v>
      </c>
      <c r="AC97" s="32">
        <f t="shared" si="113"/>
        <v>0</v>
      </c>
      <c r="AD97" s="26">
        <f t="shared" si="114"/>
        <v>0</v>
      </c>
      <c r="AE97" s="64">
        <f t="shared" si="115"/>
        <v>0</v>
      </c>
      <c r="AF97" s="37"/>
      <c r="AG97" s="34"/>
      <c r="AH97" s="34"/>
      <c r="AI97" s="34"/>
      <c r="AJ97" s="35"/>
      <c r="AK97" s="35"/>
      <c r="AL97" s="35"/>
      <c r="AM97" s="35"/>
      <c r="AN97" s="36"/>
      <c r="AO97" s="33">
        <f t="shared" si="116"/>
        <v>0</v>
      </c>
      <c r="AP97" s="32">
        <f t="shared" si="117"/>
        <v>0</v>
      </c>
      <c r="AQ97" s="26">
        <f t="shared" si="118"/>
        <v>0</v>
      </c>
      <c r="AR97" s="64">
        <f t="shared" si="119"/>
        <v>0</v>
      </c>
      <c r="AS97" s="37"/>
      <c r="AT97" s="34"/>
      <c r="AU97" s="34"/>
      <c r="AV97" s="35"/>
      <c r="AW97" s="35"/>
      <c r="AX97" s="35"/>
      <c r="AY97" s="35"/>
      <c r="AZ97" s="36"/>
      <c r="BA97" s="33">
        <f t="shared" si="120"/>
        <v>0</v>
      </c>
      <c r="BB97" s="32">
        <f t="shared" si="121"/>
        <v>0</v>
      </c>
      <c r="BC97" s="26">
        <f t="shared" si="122"/>
        <v>0</v>
      </c>
      <c r="BD97" s="64">
        <f t="shared" si="123"/>
        <v>0</v>
      </c>
      <c r="BE97" s="33"/>
      <c r="BF97" s="61"/>
      <c r="BG97" s="35"/>
      <c r="BH97" s="35"/>
      <c r="BI97" s="35"/>
      <c r="BJ97" s="35"/>
      <c r="BK97" s="36"/>
      <c r="BL97" s="57">
        <f t="shared" si="124"/>
        <v>0</v>
      </c>
      <c r="BM97" s="48">
        <f t="shared" si="125"/>
        <v>0</v>
      </c>
      <c r="BN97" s="47">
        <f t="shared" si="126"/>
        <v>0</v>
      </c>
      <c r="BO97" s="46">
        <f t="shared" si="127"/>
        <v>0</v>
      </c>
      <c r="BP97" s="37"/>
      <c r="BQ97" s="34"/>
      <c r="BR97" s="34"/>
      <c r="BS97" s="34"/>
      <c r="BT97" s="35"/>
      <c r="BU97" s="35"/>
      <c r="BV97" s="35"/>
      <c r="BW97" s="35"/>
      <c r="BX97" s="36"/>
      <c r="BY97" s="33">
        <f t="shared" si="128"/>
        <v>0</v>
      </c>
      <c r="BZ97" s="32">
        <f t="shared" si="129"/>
        <v>0</v>
      </c>
      <c r="CA97" s="38">
        <f t="shared" si="130"/>
        <v>0</v>
      </c>
      <c r="CB97" s="27">
        <f t="shared" si="131"/>
        <v>0</v>
      </c>
      <c r="CC97" s="1"/>
      <c r="CD97" s="1"/>
      <c r="CE97" s="2"/>
      <c r="CF97" s="2"/>
      <c r="CG97" s="2"/>
      <c r="CH97" s="2"/>
      <c r="CI97" s="2"/>
      <c r="CJ97" s="88"/>
      <c r="CK97" s="14"/>
      <c r="CL97" s="6"/>
      <c r="CM97" s="52"/>
      <c r="CN97" s="1"/>
      <c r="CO97" s="1"/>
      <c r="CP97" s="2"/>
      <c r="CQ97" s="2"/>
      <c r="CR97" s="2"/>
      <c r="CS97" s="2"/>
      <c r="CT97" s="2"/>
      <c r="CU97" s="88"/>
      <c r="CV97" s="14"/>
      <c r="CW97" s="6"/>
      <c r="CX97" s="52"/>
      <c r="CY97" s="1"/>
      <c r="CZ97" s="1"/>
      <c r="DA97" s="2"/>
      <c r="DB97" s="2"/>
      <c r="DC97" s="2"/>
      <c r="DD97" s="2"/>
      <c r="DE97" s="2"/>
      <c r="DF97" s="88"/>
      <c r="DG97" s="14"/>
      <c r="DH97" s="6"/>
      <c r="DI97" s="52"/>
      <c r="DJ97" s="1"/>
      <c r="DK97" s="1"/>
      <c r="DL97" s="2"/>
      <c r="DM97" s="2"/>
      <c r="DN97" s="2"/>
      <c r="DO97" s="2"/>
      <c r="DP97" s="2"/>
      <c r="DQ97" s="88"/>
      <c r="DR97" s="14"/>
      <c r="DS97" s="6"/>
      <c r="DT97" s="52"/>
      <c r="DU97" s="1"/>
      <c r="DV97" s="1"/>
      <c r="DW97" s="2"/>
      <c r="DX97" s="2"/>
      <c r="DY97" s="2"/>
      <c r="DZ97" s="2"/>
      <c r="EA97" s="2"/>
      <c r="EB97" s="88"/>
      <c r="EC97" s="14"/>
      <c r="ED97" s="6"/>
      <c r="EE97" s="52"/>
      <c r="EF97" s="1"/>
      <c r="EG97" s="1"/>
      <c r="EH97" s="2"/>
      <c r="EI97" s="2"/>
      <c r="EJ97" s="2"/>
      <c r="EK97" s="2"/>
      <c r="EL97" s="2"/>
      <c r="EM97" s="88"/>
      <c r="EN97" s="14"/>
      <c r="EO97" s="6"/>
      <c r="EP97" s="52"/>
      <c r="EQ97" s="1"/>
      <c r="ER97" s="1"/>
      <c r="ES97" s="2"/>
      <c r="ET97" s="2"/>
      <c r="EU97" s="2"/>
      <c r="EV97" s="2"/>
      <c r="EW97" s="2"/>
      <c r="EX97" s="88"/>
      <c r="EY97" s="14"/>
      <c r="EZ97" s="6"/>
      <c r="FA97" s="52"/>
      <c r="FB97" s="1"/>
      <c r="FC97" s="1"/>
      <c r="FD97" s="2"/>
      <c r="FE97" s="2"/>
      <c r="FF97" s="2"/>
      <c r="FG97" s="2"/>
      <c r="FH97" s="2"/>
      <c r="FI97" s="88"/>
      <c r="FJ97" s="14"/>
      <c r="FK97" s="6"/>
      <c r="FL97" s="52"/>
      <c r="FM97" s="1"/>
      <c r="FN97" s="1"/>
      <c r="FO97" s="2"/>
      <c r="FP97" s="2"/>
      <c r="FQ97" s="2"/>
      <c r="FR97" s="2"/>
      <c r="FS97" s="2"/>
      <c r="FT97" s="88"/>
      <c r="FU97" s="14"/>
      <c r="FV97" s="6"/>
      <c r="FW97" s="52"/>
      <c r="FX97" s="1"/>
      <c r="FY97" s="1"/>
      <c r="FZ97" s="2"/>
      <c r="GA97" s="2"/>
      <c r="GB97" s="2"/>
      <c r="GC97" s="2"/>
      <c r="GD97" s="2"/>
      <c r="GE97" s="88"/>
      <c r="GF97" s="14"/>
      <c r="GG97" s="6"/>
      <c r="GH97" s="52"/>
      <c r="GI97" s="1"/>
      <c r="GJ97" s="1"/>
      <c r="GK97" s="2"/>
      <c r="GL97" s="2"/>
      <c r="GM97" s="2"/>
      <c r="GN97" s="2"/>
      <c r="GO97" s="2"/>
      <c r="GP97" s="88"/>
      <c r="GQ97" s="14"/>
      <c r="GR97" s="6"/>
      <c r="GS97" s="52"/>
      <c r="GT97" s="1"/>
      <c r="GU97" s="1"/>
      <c r="GV97" s="2"/>
      <c r="GW97" s="2"/>
      <c r="GX97" s="2"/>
      <c r="GY97" s="2"/>
      <c r="GZ97" s="2"/>
      <c r="HA97" s="88"/>
      <c r="HB97" s="14"/>
      <c r="HC97" s="6"/>
      <c r="HD97" s="52"/>
      <c r="HE97" s="1"/>
      <c r="HF97" s="1"/>
      <c r="HG97" s="2"/>
      <c r="HH97" s="2"/>
      <c r="HI97" s="2"/>
      <c r="HJ97" s="2"/>
      <c r="HK97" s="2"/>
      <c r="HL97" s="88"/>
      <c r="HM97" s="14"/>
      <c r="HN97" s="6"/>
      <c r="HO97" s="52"/>
      <c r="HP97" s="1"/>
      <c r="HQ97" s="1"/>
      <c r="HR97" s="2"/>
      <c r="HS97" s="2"/>
      <c r="HT97" s="2"/>
      <c r="HU97" s="2"/>
      <c r="HV97" s="2"/>
      <c r="HW97" s="88"/>
      <c r="HX97" s="14"/>
      <c r="HY97" s="6"/>
      <c r="HZ97" s="52"/>
      <c r="IA97" s="1"/>
      <c r="IB97" s="1"/>
      <c r="IC97" s="2"/>
      <c r="ID97" s="2"/>
      <c r="IE97" s="2"/>
      <c r="IF97" s="2"/>
      <c r="IG97" s="2"/>
      <c r="IH97" s="88"/>
      <c r="II97" s="14"/>
      <c r="IJ97" s="6"/>
      <c r="IK97" s="52"/>
      <c r="IL97" s="4"/>
    </row>
    <row r="98" spans="1:246" ht="12.75" hidden="1">
      <c r="A98" s="31"/>
      <c r="B98" s="29"/>
      <c r="C98" s="29"/>
      <c r="D98" s="30"/>
      <c r="E98" s="30"/>
      <c r="F98" s="63"/>
      <c r="G98" s="28">
        <f t="shared" si="106"/>
      </c>
      <c r="H98" s="24" t="e">
        <f>IF(AND($H$2="Y",J98&gt;0,OR(AND(G98=1,#REF!=10),AND(G98=2,#REF!=20),AND(G98=3,#REF!=30),AND(G98=4,G177=40),AND(G98=5,G183=50),AND(G98=6,G190=60),AND(G98=7,G199=70),AND(G98=8,#REF!=80),AND(G98=9,G207=90),AND(G98=10,#REF!=100))),VLOOKUP(J98-1,SortLookup!$A$13:$B$16,2,FALSE),"")</f>
        <v>#REF!</v>
      </c>
      <c r="I98" s="40" t="str">
        <f>IF(ISNA(VLOOKUP(E98,SortLookup!$A$1:$B$5,2,FALSE))," ",VLOOKUP(E98,SortLookup!$A$1:$B$5,2,FALSE))</f>
        <v> </v>
      </c>
      <c r="J98" s="25" t="str">
        <f>IF(ISNA(VLOOKUP(F98,SortLookup!$A$7:$B$11,2,FALSE))," ",VLOOKUP(F98,SortLookup!$A$7:$B$11,2,FALSE))</f>
        <v> </v>
      </c>
      <c r="K98" s="79">
        <f t="shared" si="107"/>
        <v>0</v>
      </c>
      <c r="L98" s="80">
        <f t="shared" si="108"/>
        <v>0</v>
      </c>
      <c r="M98" s="47">
        <f t="shared" si="109"/>
        <v>0</v>
      </c>
      <c r="N98" s="48">
        <f t="shared" si="110"/>
        <v>0</v>
      </c>
      <c r="O98" s="81">
        <f t="shared" si="111"/>
        <v>0</v>
      </c>
      <c r="P98" s="37"/>
      <c r="Q98" s="34"/>
      <c r="R98" s="34"/>
      <c r="S98" s="34"/>
      <c r="T98" s="34"/>
      <c r="U98" s="34"/>
      <c r="V98" s="34"/>
      <c r="W98" s="35"/>
      <c r="X98" s="35"/>
      <c r="Y98" s="35"/>
      <c r="Z98" s="35"/>
      <c r="AA98" s="36"/>
      <c r="AB98" s="33">
        <f t="shared" si="112"/>
        <v>0</v>
      </c>
      <c r="AC98" s="32">
        <f t="shared" si="113"/>
        <v>0</v>
      </c>
      <c r="AD98" s="26">
        <f t="shared" si="114"/>
        <v>0</v>
      </c>
      <c r="AE98" s="64">
        <f t="shared" si="115"/>
        <v>0</v>
      </c>
      <c r="AF98" s="37"/>
      <c r="AG98" s="34"/>
      <c r="AH98" s="34"/>
      <c r="AI98" s="34"/>
      <c r="AJ98" s="35"/>
      <c r="AK98" s="35"/>
      <c r="AL98" s="35"/>
      <c r="AM98" s="35"/>
      <c r="AN98" s="36"/>
      <c r="AO98" s="33">
        <f t="shared" si="116"/>
        <v>0</v>
      </c>
      <c r="AP98" s="32">
        <f t="shared" si="117"/>
        <v>0</v>
      </c>
      <c r="AQ98" s="26">
        <f t="shared" si="118"/>
        <v>0</v>
      </c>
      <c r="AR98" s="64">
        <f t="shared" si="119"/>
        <v>0</v>
      </c>
      <c r="AS98" s="37"/>
      <c r="AT98" s="34"/>
      <c r="AU98" s="34"/>
      <c r="AV98" s="35"/>
      <c r="AW98" s="35"/>
      <c r="AX98" s="35"/>
      <c r="AY98" s="35"/>
      <c r="AZ98" s="36"/>
      <c r="BA98" s="33">
        <f t="shared" si="120"/>
        <v>0</v>
      </c>
      <c r="BB98" s="32">
        <f t="shared" si="121"/>
        <v>0</v>
      </c>
      <c r="BC98" s="26">
        <f t="shared" si="122"/>
        <v>0</v>
      </c>
      <c r="BD98" s="64">
        <f t="shared" si="123"/>
        <v>0</v>
      </c>
      <c r="BE98" s="33"/>
      <c r="BF98" s="61"/>
      <c r="BG98" s="35"/>
      <c r="BH98" s="35"/>
      <c r="BI98" s="35"/>
      <c r="BJ98" s="35"/>
      <c r="BK98" s="36"/>
      <c r="BL98" s="57">
        <f t="shared" si="124"/>
        <v>0</v>
      </c>
      <c r="BM98" s="48">
        <f t="shared" si="125"/>
        <v>0</v>
      </c>
      <c r="BN98" s="47">
        <f t="shared" si="126"/>
        <v>0</v>
      </c>
      <c r="BO98" s="46">
        <f t="shared" si="127"/>
        <v>0</v>
      </c>
      <c r="BP98" s="37"/>
      <c r="BQ98" s="34"/>
      <c r="BR98" s="34"/>
      <c r="BS98" s="34"/>
      <c r="BT98" s="35"/>
      <c r="BU98" s="35"/>
      <c r="BV98" s="35"/>
      <c r="BW98" s="35"/>
      <c r="BX98" s="36"/>
      <c r="BY98" s="33">
        <f t="shared" si="128"/>
        <v>0</v>
      </c>
      <c r="BZ98" s="32">
        <f t="shared" si="129"/>
        <v>0</v>
      </c>
      <c r="CA98" s="38">
        <f t="shared" si="130"/>
        <v>0</v>
      </c>
      <c r="CB98" s="27">
        <f t="shared" si="131"/>
        <v>0</v>
      </c>
      <c r="CC98" s="1"/>
      <c r="CD98" s="1"/>
      <c r="CE98" s="2"/>
      <c r="CF98" s="2"/>
      <c r="CG98" s="2"/>
      <c r="CH98" s="2"/>
      <c r="CI98" s="2"/>
      <c r="CJ98" s="88">
        <f>CC98+CD98</f>
        <v>0</v>
      </c>
      <c r="CK98" s="14">
        <f>CE98/2</f>
        <v>0</v>
      </c>
      <c r="CL98" s="6">
        <f>(CF98*3)+(CG98*5)+(CH98*5)+(CI98*20)</f>
        <v>0</v>
      </c>
      <c r="CM98" s="52">
        <f>CJ98+CK98+CL98</f>
        <v>0</v>
      </c>
      <c r="CN98" s="1"/>
      <c r="CO98" s="1"/>
      <c r="CP98" s="2"/>
      <c r="CQ98" s="2"/>
      <c r="CR98" s="2"/>
      <c r="CS98" s="2"/>
      <c r="CT98" s="2"/>
      <c r="CU98" s="88">
        <f>CN98+CO98</f>
        <v>0</v>
      </c>
      <c r="CV98" s="14">
        <f>CP98/2</f>
        <v>0</v>
      </c>
      <c r="CW98" s="6">
        <f>(CQ98*3)+(CR98*5)+(CS98*5)+(CT98*20)</f>
        <v>0</v>
      </c>
      <c r="CX98" s="52">
        <f>CU98+CV98+CW98</f>
        <v>0</v>
      </c>
      <c r="CY98" s="1"/>
      <c r="CZ98" s="1"/>
      <c r="DA98" s="2"/>
      <c r="DB98" s="2"/>
      <c r="DC98" s="2"/>
      <c r="DD98" s="2"/>
      <c r="DE98" s="2"/>
      <c r="DF98" s="88">
        <f>CY98+CZ98</f>
        <v>0</v>
      </c>
      <c r="DG98" s="14">
        <f>DA98/2</f>
        <v>0</v>
      </c>
      <c r="DH98" s="6">
        <f>(DB98*3)+(DC98*5)+(DD98*5)+(DE98*20)</f>
        <v>0</v>
      </c>
      <c r="DI98" s="52">
        <f>DF98+DG98+DH98</f>
        <v>0</v>
      </c>
      <c r="DJ98" s="1"/>
      <c r="DK98" s="1"/>
      <c r="DL98" s="2"/>
      <c r="DM98" s="2"/>
      <c r="DN98" s="2"/>
      <c r="DO98" s="2"/>
      <c r="DP98" s="2"/>
      <c r="DQ98" s="88">
        <f>DJ98+DK98</f>
        <v>0</v>
      </c>
      <c r="DR98" s="14">
        <f>DL98/2</f>
        <v>0</v>
      </c>
      <c r="DS98" s="6">
        <f>(DM98*3)+(DN98*5)+(DO98*5)+(DP98*20)</f>
        <v>0</v>
      </c>
      <c r="DT98" s="52">
        <f>DQ98+DR98+DS98</f>
        <v>0</v>
      </c>
      <c r="DU98" s="1"/>
      <c r="DV98" s="1"/>
      <c r="DW98" s="2"/>
      <c r="DX98" s="2"/>
      <c r="DY98" s="2"/>
      <c r="DZ98" s="2"/>
      <c r="EA98" s="2"/>
      <c r="EB98" s="88">
        <f>DU98+DV98</f>
        <v>0</v>
      </c>
      <c r="EC98" s="14">
        <f>DW98/2</f>
        <v>0</v>
      </c>
      <c r="ED98" s="6">
        <f>(DX98*3)+(DY98*5)+(DZ98*5)+(EA98*20)</f>
        <v>0</v>
      </c>
      <c r="EE98" s="52">
        <f>EB98+EC98+ED98</f>
        <v>0</v>
      </c>
      <c r="EF98" s="1"/>
      <c r="EG98" s="1"/>
      <c r="EH98" s="2"/>
      <c r="EI98" s="2"/>
      <c r="EJ98" s="2"/>
      <c r="EK98" s="2"/>
      <c r="EL98" s="2"/>
      <c r="EM98" s="88">
        <f>EF98+EG98</f>
        <v>0</v>
      </c>
      <c r="EN98" s="14">
        <f>EH98/2</f>
        <v>0</v>
      </c>
      <c r="EO98" s="6">
        <f>(EI98*3)+(EJ98*5)+(EK98*5)+(EL98*20)</f>
        <v>0</v>
      </c>
      <c r="EP98" s="52">
        <f>EM98+EN98+EO98</f>
        <v>0</v>
      </c>
      <c r="EQ98" s="1"/>
      <c r="ER98" s="1"/>
      <c r="ES98" s="2"/>
      <c r="ET98" s="2"/>
      <c r="EU98" s="2"/>
      <c r="EV98" s="2"/>
      <c r="EW98" s="2"/>
      <c r="EX98" s="88">
        <f>EQ98+ER98</f>
        <v>0</v>
      </c>
      <c r="EY98" s="14">
        <f>ES98/2</f>
        <v>0</v>
      </c>
      <c r="EZ98" s="6">
        <f>(ET98*3)+(EU98*5)+(EV98*5)+(EW98*20)</f>
        <v>0</v>
      </c>
      <c r="FA98" s="52">
        <f>EX98+EY98+EZ98</f>
        <v>0</v>
      </c>
      <c r="FB98" s="1"/>
      <c r="FC98" s="1"/>
      <c r="FD98" s="2"/>
      <c r="FE98" s="2"/>
      <c r="FF98" s="2"/>
      <c r="FG98" s="2"/>
      <c r="FH98" s="2"/>
      <c r="FI98" s="88">
        <f>FB98+FC98</f>
        <v>0</v>
      </c>
      <c r="FJ98" s="14">
        <f>FD98/2</f>
        <v>0</v>
      </c>
      <c r="FK98" s="6">
        <f>(FE98*3)+(FF98*5)+(FG98*5)+(FH98*20)</f>
        <v>0</v>
      </c>
      <c r="FL98" s="52">
        <f>FI98+FJ98+FK98</f>
        <v>0</v>
      </c>
      <c r="FM98" s="1"/>
      <c r="FN98" s="1"/>
      <c r="FO98" s="2"/>
      <c r="FP98" s="2"/>
      <c r="FQ98" s="2"/>
      <c r="FR98" s="2"/>
      <c r="FS98" s="2"/>
      <c r="FT98" s="88">
        <f>FM98+FN98</f>
        <v>0</v>
      </c>
      <c r="FU98" s="14">
        <f>FO98/2</f>
        <v>0</v>
      </c>
      <c r="FV98" s="6">
        <f>(FP98*3)+(FQ98*5)+(FR98*5)+(FS98*20)</f>
        <v>0</v>
      </c>
      <c r="FW98" s="52">
        <f>FT98+FU98+FV98</f>
        <v>0</v>
      </c>
      <c r="FX98" s="1"/>
      <c r="FY98" s="1"/>
      <c r="FZ98" s="2"/>
      <c r="GA98" s="2"/>
      <c r="GB98" s="2"/>
      <c r="GC98" s="2"/>
      <c r="GD98" s="2"/>
      <c r="GE98" s="88">
        <f>FX98+FY98</f>
        <v>0</v>
      </c>
      <c r="GF98" s="14">
        <f>FZ98/2</f>
        <v>0</v>
      </c>
      <c r="GG98" s="6">
        <f>(GA98*3)+(GB98*5)+(GC98*5)+(GD98*20)</f>
        <v>0</v>
      </c>
      <c r="GH98" s="52">
        <f>GE98+GF98+GG98</f>
        <v>0</v>
      </c>
      <c r="GI98" s="1"/>
      <c r="GJ98" s="1"/>
      <c r="GK98" s="2"/>
      <c r="GL98" s="2"/>
      <c r="GM98" s="2"/>
      <c r="GN98" s="2"/>
      <c r="GO98" s="2"/>
      <c r="GP98" s="88">
        <f>GI98+GJ98</f>
        <v>0</v>
      </c>
      <c r="GQ98" s="14">
        <f>GK98/2</f>
        <v>0</v>
      </c>
      <c r="GR98" s="6">
        <f>(GL98*3)+(GM98*5)+(GN98*5)+(GO98*20)</f>
        <v>0</v>
      </c>
      <c r="GS98" s="52">
        <f>GP98+GQ98+GR98</f>
        <v>0</v>
      </c>
      <c r="GT98" s="1"/>
      <c r="GU98" s="1"/>
      <c r="GV98" s="2"/>
      <c r="GW98" s="2"/>
      <c r="GX98" s="2"/>
      <c r="GY98" s="2"/>
      <c r="GZ98" s="2"/>
      <c r="HA98" s="88">
        <f>GT98+GU98</f>
        <v>0</v>
      </c>
      <c r="HB98" s="14">
        <f>GV98/2</f>
        <v>0</v>
      </c>
      <c r="HC98" s="6">
        <f>(GW98*3)+(GX98*5)+(GY98*5)+(GZ98*20)</f>
        <v>0</v>
      </c>
      <c r="HD98" s="52">
        <f>HA98+HB98+HC98</f>
        <v>0</v>
      </c>
      <c r="HE98" s="1"/>
      <c r="HF98" s="1"/>
      <c r="HG98" s="2"/>
      <c r="HH98" s="2"/>
      <c r="HI98" s="2"/>
      <c r="HJ98" s="2"/>
      <c r="HK98" s="2"/>
      <c r="HL98" s="88">
        <f>HE98+HF98</f>
        <v>0</v>
      </c>
      <c r="HM98" s="14">
        <f>HG98/2</f>
        <v>0</v>
      </c>
      <c r="HN98" s="6">
        <f>(HH98*3)+(HI98*5)+(HJ98*5)+(HK98*20)</f>
        <v>0</v>
      </c>
      <c r="HO98" s="52">
        <f>HL98+HM98+HN98</f>
        <v>0</v>
      </c>
      <c r="HP98" s="1"/>
      <c r="HQ98" s="1"/>
      <c r="HR98" s="2"/>
      <c r="HS98" s="2"/>
      <c r="HT98" s="2"/>
      <c r="HU98" s="2"/>
      <c r="HV98" s="2"/>
      <c r="HW98" s="88">
        <f>HP98+HQ98</f>
        <v>0</v>
      </c>
      <c r="HX98" s="14">
        <f>HR98/2</f>
        <v>0</v>
      </c>
      <c r="HY98" s="6">
        <f>(HS98*3)+(HT98*5)+(HU98*5)+(HV98*20)</f>
        <v>0</v>
      </c>
      <c r="HZ98" s="52">
        <f>HW98+HX98+HY98</f>
        <v>0</v>
      </c>
      <c r="IA98" s="1"/>
      <c r="IB98" s="1"/>
      <c r="IC98" s="2"/>
      <c r="ID98" s="2"/>
      <c r="IE98" s="2"/>
      <c r="IF98" s="2"/>
      <c r="IG98" s="2"/>
      <c r="IH98" s="88">
        <f>IA98+IB98</f>
        <v>0</v>
      </c>
      <c r="II98" s="14">
        <f>IC98/2</f>
        <v>0</v>
      </c>
      <c r="IJ98" s="6">
        <f>(ID98*3)+(IE98*5)+(IF98*5)+(IG98*20)</f>
        <v>0</v>
      </c>
      <c r="IK98" s="52">
        <f>IH98+II98+IJ98</f>
        <v>0</v>
      </c>
      <c r="IL98" s="4"/>
    </row>
    <row r="99" spans="1:246" ht="12.75" hidden="1">
      <c r="A99" s="31"/>
      <c r="B99" s="29"/>
      <c r="C99" s="29"/>
      <c r="D99" s="30"/>
      <c r="E99" s="30"/>
      <c r="F99" s="63"/>
      <c r="G99" s="28">
        <f t="shared" si="106"/>
      </c>
      <c r="H99" s="24" t="e">
        <f>IF(AND($H$2="Y",J99&gt;0,OR(AND(G99=1,#REF!=10),AND(G99=2,#REF!=20),AND(G99=3,#REF!=30),AND(G99=4,G178=40),AND(G99=5,G184=50),AND(G99=6,G191=60),AND(G99=7,G200=70),AND(G99=8,#REF!=80),AND(G99=9,G208=90),AND(G99=10,#REF!=100))),VLOOKUP(J99-1,SortLookup!$A$13:$B$16,2,FALSE),"")</f>
        <v>#REF!</v>
      </c>
      <c r="I99" s="40" t="str">
        <f>IF(ISNA(VLOOKUP(E99,SortLookup!$A$1:$B$5,2,FALSE))," ",VLOOKUP(E99,SortLookup!$A$1:$B$5,2,FALSE))</f>
        <v> </v>
      </c>
      <c r="J99" s="25" t="str">
        <f>IF(ISNA(VLOOKUP(F99,SortLookup!$A$7:$B$11,2,FALSE))," ",VLOOKUP(F99,SortLookup!$A$7:$B$11,2,FALSE))</f>
        <v> </v>
      </c>
      <c r="K99" s="79">
        <f t="shared" si="107"/>
        <v>0</v>
      </c>
      <c r="L99" s="80">
        <f t="shared" si="108"/>
        <v>0</v>
      </c>
      <c r="M99" s="47">
        <f t="shared" si="109"/>
        <v>0</v>
      </c>
      <c r="N99" s="48">
        <f t="shared" si="110"/>
        <v>0</v>
      </c>
      <c r="O99" s="81">
        <f t="shared" si="111"/>
        <v>0</v>
      </c>
      <c r="P99" s="37"/>
      <c r="Q99" s="34"/>
      <c r="R99" s="34"/>
      <c r="S99" s="34"/>
      <c r="T99" s="34"/>
      <c r="U99" s="34"/>
      <c r="V99" s="34"/>
      <c r="W99" s="35"/>
      <c r="X99" s="35"/>
      <c r="Y99" s="35"/>
      <c r="Z99" s="35"/>
      <c r="AA99" s="36"/>
      <c r="AB99" s="33">
        <f t="shared" si="112"/>
        <v>0</v>
      </c>
      <c r="AC99" s="32">
        <f t="shared" si="113"/>
        <v>0</v>
      </c>
      <c r="AD99" s="26">
        <f t="shared" si="114"/>
        <v>0</v>
      </c>
      <c r="AE99" s="64">
        <f t="shared" si="115"/>
        <v>0</v>
      </c>
      <c r="AF99" s="37"/>
      <c r="AG99" s="34"/>
      <c r="AH99" s="34"/>
      <c r="AI99" s="34"/>
      <c r="AJ99" s="35"/>
      <c r="AK99" s="35"/>
      <c r="AL99" s="35"/>
      <c r="AM99" s="35"/>
      <c r="AN99" s="36"/>
      <c r="AO99" s="33">
        <f t="shared" si="116"/>
        <v>0</v>
      </c>
      <c r="AP99" s="32">
        <f t="shared" si="117"/>
        <v>0</v>
      </c>
      <c r="AQ99" s="26">
        <f t="shared" si="118"/>
        <v>0</v>
      </c>
      <c r="AR99" s="64">
        <f t="shared" si="119"/>
        <v>0</v>
      </c>
      <c r="AS99" s="37"/>
      <c r="AT99" s="34"/>
      <c r="AU99" s="34"/>
      <c r="AV99" s="35"/>
      <c r="AW99" s="35"/>
      <c r="AX99" s="35"/>
      <c r="AY99" s="35"/>
      <c r="AZ99" s="36"/>
      <c r="BA99" s="33">
        <f t="shared" si="120"/>
        <v>0</v>
      </c>
      <c r="BB99" s="32">
        <f t="shared" si="121"/>
        <v>0</v>
      </c>
      <c r="BC99" s="26">
        <f t="shared" si="122"/>
        <v>0</v>
      </c>
      <c r="BD99" s="64">
        <f t="shared" si="123"/>
        <v>0</v>
      </c>
      <c r="BE99" s="33"/>
      <c r="BF99" s="61"/>
      <c r="BG99" s="35"/>
      <c r="BH99" s="35"/>
      <c r="BI99" s="35"/>
      <c r="BJ99" s="35"/>
      <c r="BK99" s="36"/>
      <c r="BL99" s="57">
        <f t="shared" si="124"/>
        <v>0</v>
      </c>
      <c r="BM99" s="48">
        <f t="shared" si="125"/>
        <v>0</v>
      </c>
      <c r="BN99" s="47">
        <f t="shared" si="126"/>
        <v>0</v>
      </c>
      <c r="BO99" s="46">
        <f t="shared" si="127"/>
        <v>0</v>
      </c>
      <c r="BP99" s="37"/>
      <c r="BQ99" s="34"/>
      <c r="BR99" s="34"/>
      <c r="BS99" s="34"/>
      <c r="BT99" s="35"/>
      <c r="BU99" s="35"/>
      <c r="BV99" s="35"/>
      <c r="BW99" s="35"/>
      <c r="BX99" s="36"/>
      <c r="BY99" s="33">
        <f t="shared" si="128"/>
        <v>0</v>
      </c>
      <c r="BZ99" s="32">
        <f t="shared" si="129"/>
        <v>0</v>
      </c>
      <c r="CA99" s="38">
        <f t="shared" si="130"/>
        <v>0</v>
      </c>
      <c r="CB99" s="27">
        <f t="shared" si="131"/>
        <v>0</v>
      </c>
      <c r="CC99" s="1"/>
      <c r="CD99" s="1"/>
      <c r="CE99" s="2"/>
      <c r="CF99" s="2"/>
      <c r="CG99" s="2"/>
      <c r="CH99" s="2"/>
      <c r="CI99" s="2"/>
      <c r="CJ99" s="88">
        <f>CC99+CD99</f>
        <v>0</v>
      </c>
      <c r="CK99" s="14">
        <f>CE99/2</f>
        <v>0</v>
      </c>
      <c r="CL99" s="6">
        <f>(CF99*3)+(CG99*5)+(CH99*5)+(CI99*20)</f>
        <v>0</v>
      </c>
      <c r="CM99" s="52">
        <f>CJ99+CK99+CL99</f>
        <v>0</v>
      </c>
      <c r="CN99" s="1"/>
      <c r="CO99" s="1"/>
      <c r="CP99" s="2"/>
      <c r="CQ99" s="2"/>
      <c r="CR99" s="2"/>
      <c r="CS99" s="2"/>
      <c r="CT99" s="2"/>
      <c r="CU99" s="88">
        <f>CN99+CO99</f>
        <v>0</v>
      </c>
      <c r="CV99" s="14">
        <f>CP99/2</f>
        <v>0</v>
      </c>
      <c r="CW99" s="6">
        <f>(CQ99*3)+(CR99*5)+(CS99*5)+(CT99*20)</f>
        <v>0</v>
      </c>
      <c r="CX99" s="52">
        <f>CU99+CV99+CW99</f>
        <v>0</v>
      </c>
      <c r="CY99" s="1"/>
      <c r="CZ99" s="1"/>
      <c r="DA99" s="2"/>
      <c r="DB99" s="2"/>
      <c r="DC99" s="2"/>
      <c r="DD99" s="2"/>
      <c r="DE99" s="2"/>
      <c r="DF99" s="88">
        <f>CY99+CZ99</f>
        <v>0</v>
      </c>
      <c r="DG99" s="14">
        <f>DA99/2</f>
        <v>0</v>
      </c>
      <c r="DH99" s="6">
        <f>(DB99*3)+(DC99*5)+(DD99*5)+(DE99*20)</f>
        <v>0</v>
      </c>
      <c r="DI99" s="52">
        <f>DF99+DG99+DH99</f>
        <v>0</v>
      </c>
      <c r="DJ99" s="1"/>
      <c r="DK99" s="1"/>
      <c r="DL99" s="2"/>
      <c r="DM99" s="2"/>
      <c r="DN99" s="2"/>
      <c r="DO99" s="2"/>
      <c r="DP99" s="2"/>
      <c r="DQ99" s="88">
        <f>DJ99+DK99</f>
        <v>0</v>
      </c>
      <c r="DR99" s="14">
        <f>DL99/2</f>
        <v>0</v>
      </c>
      <c r="DS99" s="6">
        <f>(DM99*3)+(DN99*5)+(DO99*5)+(DP99*20)</f>
        <v>0</v>
      </c>
      <c r="DT99" s="52">
        <f>DQ99+DR99+DS99</f>
        <v>0</v>
      </c>
      <c r="DU99" s="1"/>
      <c r="DV99" s="1"/>
      <c r="DW99" s="2"/>
      <c r="DX99" s="2"/>
      <c r="DY99" s="2"/>
      <c r="DZ99" s="2"/>
      <c r="EA99" s="2"/>
      <c r="EB99" s="88">
        <f>DU99+DV99</f>
        <v>0</v>
      </c>
      <c r="EC99" s="14">
        <f>DW99/2</f>
        <v>0</v>
      </c>
      <c r="ED99" s="6">
        <f>(DX99*3)+(DY99*5)+(DZ99*5)+(EA99*20)</f>
        <v>0</v>
      </c>
      <c r="EE99" s="52">
        <f>EB99+EC99+ED99</f>
        <v>0</v>
      </c>
      <c r="EF99" s="1"/>
      <c r="EG99" s="1"/>
      <c r="EH99" s="2"/>
      <c r="EI99" s="2"/>
      <c r="EJ99" s="2"/>
      <c r="EK99" s="2"/>
      <c r="EL99" s="2"/>
      <c r="EM99" s="88">
        <f>EF99+EG99</f>
        <v>0</v>
      </c>
      <c r="EN99" s="14">
        <f>EH99/2</f>
        <v>0</v>
      </c>
      <c r="EO99" s="6">
        <f>(EI99*3)+(EJ99*5)+(EK99*5)+(EL99*20)</f>
        <v>0</v>
      </c>
      <c r="EP99" s="52">
        <f>EM99+EN99+EO99</f>
        <v>0</v>
      </c>
      <c r="EQ99" s="1"/>
      <c r="ER99" s="1"/>
      <c r="ES99" s="2"/>
      <c r="ET99" s="2"/>
      <c r="EU99" s="2"/>
      <c r="EV99" s="2"/>
      <c r="EW99" s="2"/>
      <c r="EX99" s="88">
        <f>EQ99+ER99</f>
        <v>0</v>
      </c>
      <c r="EY99" s="14">
        <f>ES99/2</f>
        <v>0</v>
      </c>
      <c r="EZ99" s="6">
        <f>(ET99*3)+(EU99*5)+(EV99*5)+(EW99*20)</f>
        <v>0</v>
      </c>
      <c r="FA99" s="52">
        <f>EX99+EY99+EZ99</f>
        <v>0</v>
      </c>
      <c r="FB99" s="1"/>
      <c r="FC99" s="1"/>
      <c r="FD99" s="2"/>
      <c r="FE99" s="2"/>
      <c r="FF99" s="2"/>
      <c r="FG99" s="2"/>
      <c r="FH99" s="2"/>
      <c r="FI99" s="88">
        <f>FB99+FC99</f>
        <v>0</v>
      </c>
      <c r="FJ99" s="14">
        <f>FD99/2</f>
        <v>0</v>
      </c>
      <c r="FK99" s="6">
        <f>(FE99*3)+(FF99*5)+(FG99*5)+(FH99*20)</f>
        <v>0</v>
      </c>
      <c r="FL99" s="52">
        <f>FI99+FJ99+FK99</f>
        <v>0</v>
      </c>
      <c r="FM99" s="1"/>
      <c r="FN99" s="1"/>
      <c r="FO99" s="2"/>
      <c r="FP99" s="2"/>
      <c r="FQ99" s="2"/>
      <c r="FR99" s="2"/>
      <c r="FS99" s="2"/>
      <c r="FT99" s="88">
        <f>FM99+FN99</f>
        <v>0</v>
      </c>
      <c r="FU99" s="14">
        <f>FO99/2</f>
        <v>0</v>
      </c>
      <c r="FV99" s="6">
        <f>(FP99*3)+(FQ99*5)+(FR99*5)+(FS99*20)</f>
        <v>0</v>
      </c>
      <c r="FW99" s="52">
        <f>FT99+FU99+FV99</f>
        <v>0</v>
      </c>
      <c r="FX99" s="1"/>
      <c r="FY99" s="1"/>
      <c r="FZ99" s="2"/>
      <c r="GA99" s="2"/>
      <c r="GB99" s="2"/>
      <c r="GC99" s="2"/>
      <c r="GD99" s="2"/>
      <c r="GE99" s="88">
        <f>FX99+FY99</f>
        <v>0</v>
      </c>
      <c r="GF99" s="14">
        <f>FZ99/2</f>
        <v>0</v>
      </c>
      <c r="GG99" s="6">
        <f>(GA99*3)+(GB99*5)+(GC99*5)+(GD99*20)</f>
        <v>0</v>
      </c>
      <c r="GH99" s="52">
        <f>GE99+GF99+GG99</f>
        <v>0</v>
      </c>
      <c r="GI99" s="1"/>
      <c r="GJ99" s="1"/>
      <c r="GK99" s="2"/>
      <c r="GL99" s="2"/>
      <c r="GM99" s="2"/>
      <c r="GN99" s="2"/>
      <c r="GO99" s="2"/>
      <c r="GP99" s="88">
        <f>GI99+GJ99</f>
        <v>0</v>
      </c>
      <c r="GQ99" s="14">
        <f>GK99/2</f>
        <v>0</v>
      </c>
      <c r="GR99" s="6">
        <f>(GL99*3)+(GM99*5)+(GN99*5)+(GO99*20)</f>
        <v>0</v>
      </c>
      <c r="GS99" s="52">
        <f>GP99+GQ99+GR99</f>
        <v>0</v>
      </c>
      <c r="GT99" s="1"/>
      <c r="GU99" s="1"/>
      <c r="GV99" s="2"/>
      <c r="GW99" s="2"/>
      <c r="GX99" s="2"/>
      <c r="GY99" s="2"/>
      <c r="GZ99" s="2"/>
      <c r="HA99" s="88">
        <f>GT99+GU99</f>
        <v>0</v>
      </c>
      <c r="HB99" s="14">
        <f>GV99/2</f>
        <v>0</v>
      </c>
      <c r="HC99" s="6">
        <f>(GW99*3)+(GX99*5)+(GY99*5)+(GZ99*20)</f>
        <v>0</v>
      </c>
      <c r="HD99" s="52">
        <f>HA99+HB99+HC99</f>
        <v>0</v>
      </c>
      <c r="HE99" s="1"/>
      <c r="HF99" s="1"/>
      <c r="HG99" s="2"/>
      <c r="HH99" s="2"/>
      <c r="HI99" s="2"/>
      <c r="HJ99" s="2"/>
      <c r="HK99" s="2"/>
      <c r="HL99" s="88">
        <f>HE99+HF99</f>
        <v>0</v>
      </c>
      <c r="HM99" s="14">
        <f>HG99/2</f>
        <v>0</v>
      </c>
      <c r="HN99" s="6">
        <f>(HH99*3)+(HI99*5)+(HJ99*5)+(HK99*20)</f>
        <v>0</v>
      </c>
      <c r="HO99" s="52">
        <f>HL99+HM99+HN99</f>
        <v>0</v>
      </c>
      <c r="HP99" s="1"/>
      <c r="HQ99" s="1"/>
      <c r="HR99" s="2"/>
      <c r="HS99" s="2"/>
      <c r="HT99" s="2"/>
      <c r="HU99" s="2"/>
      <c r="HV99" s="2"/>
      <c r="HW99" s="88">
        <f>HP99+HQ99</f>
        <v>0</v>
      </c>
      <c r="HX99" s="14">
        <f>HR99/2</f>
        <v>0</v>
      </c>
      <c r="HY99" s="6">
        <f>(HS99*3)+(HT99*5)+(HU99*5)+(HV99*20)</f>
        <v>0</v>
      </c>
      <c r="HZ99" s="52">
        <f>HW99+HX99+HY99</f>
        <v>0</v>
      </c>
      <c r="IA99" s="1"/>
      <c r="IB99" s="1"/>
      <c r="IC99" s="2"/>
      <c r="ID99" s="2"/>
      <c r="IE99" s="2"/>
      <c r="IF99" s="2"/>
      <c r="IG99" s="2"/>
      <c r="IH99" s="88">
        <f>IA99+IB99</f>
        <v>0</v>
      </c>
      <c r="II99" s="14">
        <f>IC99/2</f>
        <v>0</v>
      </c>
      <c r="IJ99" s="6">
        <f>(ID99*3)+(IE99*5)+(IF99*5)+(IG99*20)</f>
        <v>0</v>
      </c>
      <c r="IK99" s="52">
        <f>IH99+II99+IJ99</f>
        <v>0</v>
      </c>
      <c r="IL99" s="4"/>
    </row>
    <row r="100" spans="1:246" ht="12.75" hidden="1">
      <c r="A100" s="31"/>
      <c r="B100" s="29"/>
      <c r="C100" s="29"/>
      <c r="D100" s="30"/>
      <c r="E100" s="30"/>
      <c r="F100" s="63"/>
      <c r="G100" s="28">
        <f t="shared" si="106"/>
      </c>
      <c r="H100" s="24" t="e">
        <f>IF(AND($H$2="Y",J100&gt;0,OR(AND(G100=1,#REF!=10),AND(G100=2,#REF!=20),AND(G100=3,#REF!=30),AND(G100=4,G179=40),AND(G100=5,G185=50),AND(G100=6,G192=60),AND(G100=7,G201=70),AND(G100=8,#REF!=80),AND(G100=9,G209=90),AND(G100=10,#REF!=100))),VLOOKUP(J100-1,SortLookup!$A$13:$B$16,2,FALSE),"")</f>
        <v>#REF!</v>
      </c>
      <c r="I100" s="40" t="str">
        <f>IF(ISNA(VLOOKUP(E100,SortLookup!$A$1:$B$5,2,FALSE))," ",VLOOKUP(E100,SortLookup!$A$1:$B$5,2,FALSE))</f>
        <v> </v>
      </c>
      <c r="J100" s="25" t="str">
        <f>IF(ISNA(VLOOKUP(F100,SortLookup!$A$7:$B$11,2,FALSE))," ",VLOOKUP(F100,SortLookup!$A$7:$B$11,2,FALSE))</f>
        <v> </v>
      </c>
      <c r="K100" s="79">
        <f t="shared" si="107"/>
        <v>0</v>
      </c>
      <c r="L100" s="80">
        <f t="shared" si="108"/>
        <v>0</v>
      </c>
      <c r="M100" s="47">
        <f t="shared" si="109"/>
        <v>0</v>
      </c>
      <c r="N100" s="48">
        <f t="shared" si="110"/>
        <v>0</v>
      </c>
      <c r="O100" s="81">
        <f t="shared" si="111"/>
        <v>0</v>
      </c>
      <c r="P100" s="37"/>
      <c r="Q100" s="34"/>
      <c r="R100" s="34"/>
      <c r="S100" s="34"/>
      <c r="T100" s="34"/>
      <c r="U100" s="34"/>
      <c r="V100" s="34"/>
      <c r="W100" s="35"/>
      <c r="X100" s="35"/>
      <c r="Y100" s="35"/>
      <c r="Z100" s="35"/>
      <c r="AA100" s="36"/>
      <c r="AB100" s="33">
        <f t="shared" si="112"/>
        <v>0</v>
      </c>
      <c r="AC100" s="32">
        <f t="shared" si="113"/>
        <v>0</v>
      </c>
      <c r="AD100" s="26">
        <f t="shared" si="114"/>
        <v>0</v>
      </c>
      <c r="AE100" s="64">
        <f t="shared" si="115"/>
        <v>0</v>
      </c>
      <c r="AF100" s="37"/>
      <c r="AG100" s="34"/>
      <c r="AH100" s="34"/>
      <c r="AI100" s="34"/>
      <c r="AJ100" s="35"/>
      <c r="AK100" s="35"/>
      <c r="AL100" s="35"/>
      <c r="AM100" s="35"/>
      <c r="AN100" s="36"/>
      <c r="AO100" s="33">
        <f t="shared" si="116"/>
        <v>0</v>
      </c>
      <c r="AP100" s="32">
        <f t="shared" si="117"/>
        <v>0</v>
      </c>
      <c r="AQ100" s="26">
        <f t="shared" si="118"/>
        <v>0</v>
      </c>
      <c r="AR100" s="64">
        <f t="shared" si="119"/>
        <v>0</v>
      </c>
      <c r="AS100" s="37"/>
      <c r="AT100" s="34"/>
      <c r="AU100" s="34"/>
      <c r="AV100" s="35"/>
      <c r="AW100" s="35"/>
      <c r="AX100" s="35"/>
      <c r="AY100" s="35"/>
      <c r="AZ100" s="36"/>
      <c r="BA100" s="33">
        <f t="shared" si="120"/>
        <v>0</v>
      </c>
      <c r="BB100" s="32">
        <f t="shared" si="121"/>
        <v>0</v>
      </c>
      <c r="BC100" s="26">
        <f t="shared" si="122"/>
        <v>0</v>
      </c>
      <c r="BD100" s="64">
        <f t="shared" si="123"/>
        <v>0</v>
      </c>
      <c r="BE100" s="33"/>
      <c r="BF100" s="61"/>
      <c r="BG100" s="35"/>
      <c r="BH100" s="35"/>
      <c r="BI100" s="35"/>
      <c r="BJ100" s="35"/>
      <c r="BK100" s="36"/>
      <c r="BL100" s="57">
        <f t="shared" si="124"/>
        <v>0</v>
      </c>
      <c r="BM100" s="48">
        <f t="shared" si="125"/>
        <v>0</v>
      </c>
      <c r="BN100" s="47">
        <f t="shared" si="126"/>
        <v>0</v>
      </c>
      <c r="BO100" s="46">
        <f t="shared" si="127"/>
        <v>0</v>
      </c>
      <c r="BP100" s="37"/>
      <c r="BQ100" s="34"/>
      <c r="BR100" s="34"/>
      <c r="BS100" s="34"/>
      <c r="BT100" s="35"/>
      <c r="BU100" s="35"/>
      <c r="BV100" s="35"/>
      <c r="BW100" s="35"/>
      <c r="BX100" s="36"/>
      <c r="BY100" s="33">
        <f t="shared" si="128"/>
        <v>0</v>
      </c>
      <c r="BZ100" s="32">
        <f t="shared" si="129"/>
        <v>0</v>
      </c>
      <c r="CA100" s="38">
        <f t="shared" si="130"/>
        <v>0</v>
      </c>
      <c r="CB100" s="27">
        <f t="shared" si="131"/>
        <v>0</v>
      </c>
      <c r="CC100" s="1"/>
      <c r="CD100" s="1"/>
      <c r="CE100" s="2"/>
      <c r="CF100" s="2"/>
      <c r="CG100" s="2"/>
      <c r="CH100" s="2"/>
      <c r="CI100" s="2"/>
      <c r="CJ100" s="88"/>
      <c r="CK100" s="14"/>
      <c r="CL100" s="6"/>
      <c r="CM100" s="52"/>
      <c r="CN100" s="1"/>
      <c r="CO100" s="1"/>
      <c r="CP100" s="2"/>
      <c r="CQ100" s="2"/>
      <c r="CR100" s="2"/>
      <c r="CS100" s="2"/>
      <c r="CT100" s="2"/>
      <c r="CU100" s="88"/>
      <c r="CV100" s="14"/>
      <c r="CW100" s="6"/>
      <c r="CX100" s="52"/>
      <c r="CY100" s="1"/>
      <c r="CZ100" s="1"/>
      <c r="DA100" s="2"/>
      <c r="DB100" s="2"/>
      <c r="DC100" s="2"/>
      <c r="DD100" s="2"/>
      <c r="DE100" s="2"/>
      <c r="DF100" s="88"/>
      <c r="DG100" s="14"/>
      <c r="DH100" s="6"/>
      <c r="DI100" s="52"/>
      <c r="DJ100" s="1"/>
      <c r="DK100" s="1"/>
      <c r="DL100" s="2"/>
      <c r="DM100" s="2"/>
      <c r="DN100" s="2"/>
      <c r="DO100" s="2"/>
      <c r="DP100" s="2"/>
      <c r="DQ100" s="88"/>
      <c r="DR100" s="14"/>
      <c r="DS100" s="6"/>
      <c r="DT100" s="52"/>
      <c r="DU100" s="1"/>
      <c r="DV100" s="1"/>
      <c r="DW100" s="2"/>
      <c r="DX100" s="2"/>
      <c r="DY100" s="2"/>
      <c r="DZ100" s="2"/>
      <c r="EA100" s="2"/>
      <c r="EB100" s="88"/>
      <c r="EC100" s="14"/>
      <c r="ED100" s="6"/>
      <c r="EE100" s="52"/>
      <c r="EF100" s="1"/>
      <c r="EG100" s="1"/>
      <c r="EH100" s="2"/>
      <c r="EI100" s="2"/>
      <c r="EJ100" s="2"/>
      <c r="EK100" s="2"/>
      <c r="EL100" s="2"/>
      <c r="EM100" s="88"/>
      <c r="EN100" s="14"/>
      <c r="EO100" s="6"/>
      <c r="EP100" s="52"/>
      <c r="EQ100" s="1"/>
      <c r="ER100" s="1"/>
      <c r="ES100" s="2"/>
      <c r="ET100" s="2"/>
      <c r="EU100" s="2"/>
      <c r="EV100" s="2"/>
      <c r="EW100" s="2"/>
      <c r="EX100" s="88"/>
      <c r="EY100" s="14"/>
      <c r="EZ100" s="6"/>
      <c r="FA100" s="52"/>
      <c r="FB100" s="1"/>
      <c r="FC100" s="1"/>
      <c r="FD100" s="2"/>
      <c r="FE100" s="2"/>
      <c r="FF100" s="2"/>
      <c r="FG100" s="2"/>
      <c r="FH100" s="2"/>
      <c r="FI100" s="88"/>
      <c r="FJ100" s="14"/>
      <c r="FK100" s="6"/>
      <c r="FL100" s="52"/>
      <c r="FM100" s="1"/>
      <c r="FN100" s="1"/>
      <c r="FO100" s="2"/>
      <c r="FP100" s="2"/>
      <c r="FQ100" s="2"/>
      <c r="FR100" s="2"/>
      <c r="FS100" s="2"/>
      <c r="FT100" s="88"/>
      <c r="FU100" s="14"/>
      <c r="FV100" s="6"/>
      <c r="FW100" s="52"/>
      <c r="FX100" s="1"/>
      <c r="FY100" s="1"/>
      <c r="FZ100" s="2"/>
      <c r="GA100" s="2"/>
      <c r="GB100" s="2"/>
      <c r="GC100" s="2"/>
      <c r="GD100" s="2"/>
      <c r="GE100" s="88"/>
      <c r="GF100" s="14"/>
      <c r="GG100" s="6"/>
      <c r="GH100" s="52"/>
      <c r="GI100" s="1"/>
      <c r="GJ100" s="1"/>
      <c r="GK100" s="2"/>
      <c r="GL100" s="2"/>
      <c r="GM100" s="2"/>
      <c r="GN100" s="2"/>
      <c r="GO100" s="2"/>
      <c r="GP100" s="88"/>
      <c r="GQ100" s="14"/>
      <c r="GR100" s="6"/>
      <c r="GS100" s="52"/>
      <c r="GT100" s="1"/>
      <c r="GU100" s="1"/>
      <c r="GV100" s="2"/>
      <c r="GW100" s="2"/>
      <c r="GX100" s="2"/>
      <c r="GY100" s="2"/>
      <c r="GZ100" s="2"/>
      <c r="HA100" s="88"/>
      <c r="HB100" s="14"/>
      <c r="HC100" s="6"/>
      <c r="HD100" s="52"/>
      <c r="HE100" s="1"/>
      <c r="HF100" s="1"/>
      <c r="HG100" s="2"/>
      <c r="HH100" s="2"/>
      <c r="HI100" s="2"/>
      <c r="HJ100" s="2"/>
      <c r="HK100" s="2"/>
      <c r="HL100" s="88"/>
      <c r="HM100" s="14"/>
      <c r="HN100" s="6"/>
      <c r="HO100" s="52"/>
      <c r="HP100" s="1"/>
      <c r="HQ100" s="1"/>
      <c r="HR100" s="2"/>
      <c r="HS100" s="2"/>
      <c r="HT100" s="2"/>
      <c r="HU100" s="2"/>
      <c r="HV100" s="2"/>
      <c r="HW100" s="88"/>
      <c r="HX100" s="14"/>
      <c r="HY100" s="6"/>
      <c r="HZ100" s="52"/>
      <c r="IA100" s="1"/>
      <c r="IB100" s="1"/>
      <c r="IC100" s="2"/>
      <c r="ID100" s="2"/>
      <c r="IE100" s="2"/>
      <c r="IF100" s="2"/>
      <c r="IG100" s="2"/>
      <c r="IH100" s="88"/>
      <c r="II100" s="14"/>
      <c r="IJ100" s="6"/>
      <c r="IK100" s="52"/>
      <c r="IL100" s="4"/>
    </row>
    <row r="101" spans="1:246" ht="12.75" hidden="1">
      <c r="A101" s="31"/>
      <c r="B101" s="29"/>
      <c r="C101" s="29"/>
      <c r="D101" s="30"/>
      <c r="E101" s="30"/>
      <c r="F101" s="63"/>
      <c r="G101" s="28">
        <f t="shared" si="106"/>
      </c>
      <c r="H101" s="24" t="e">
        <f>IF(AND($H$2="Y",J101&gt;0,OR(AND(G101=1,#REF!=10),AND(G101=2,#REF!=20),AND(G101=3,#REF!=30),AND(G101=4,G180=40),AND(G101=5,G186=50),AND(G101=6,G193=60),AND(G101=7,G202=70),AND(G101=8,#REF!=80),AND(G101=9,G210=90),AND(G101=10,#REF!=100))),VLOOKUP(J101-1,SortLookup!$A$13:$B$16,2,FALSE),"")</f>
        <v>#REF!</v>
      </c>
      <c r="I101" s="40" t="str">
        <f>IF(ISNA(VLOOKUP(E101,SortLookup!$A$1:$B$5,2,FALSE))," ",VLOOKUP(E101,SortLookup!$A$1:$B$5,2,FALSE))</f>
        <v> </v>
      </c>
      <c r="J101" s="25" t="str">
        <f>IF(ISNA(VLOOKUP(F101,SortLookup!$A$7:$B$11,2,FALSE))," ",VLOOKUP(F101,SortLookup!$A$7:$B$11,2,FALSE))</f>
        <v> </v>
      </c>
      <c r="K101" s="79">
        <f t="shared" si="107"/>
        <v>0</v>
      </c>
      <c r="L101" s="80">
        <f t="shared" si="108"/>
        <v>0</v>
      </c>
      <c r="M101" s="47">
        <f t="shared" si="109"/>
        <v>0</v>
      </c>
      <c r="N101" s="48">
        <f t="shared" si="110"/>
        <v>0</v>
      </c>
      <c r="O101" s="81">
        <f t="shared" si="111"/>
        <v>0</v>
      </c>
      <c r="P101" s="37"/>
      <c r="Q101" s="34"/>
      <c r="R101" s="34"/>
      <c r="S101" s="34"/>
      <c r="T101" s="34"/>
      <c r="U101" s="34"/>
      <c r="V101" s="34"/>
      <c r="W101" s="35"/>
      <c r="X101" s="35"/>
      <c r="Y101" s="35"/>
      <c r="Z101" s="35"/>
      <c r="AA101" s="36"/>
      <c r="AB101" s="33">
        <f t="shared" si="112"/>
        <v>0</v>
      </c>
      <c r="AC101" s="32">
        <f t="shared" si="113"/>
        <v>0</v>
      </c>
      <c r="AD101" s="26">
        <f t="shared" si="114"/>
        <v>0</v>
      </c>
      <c r="AE101" s="64">
        <f t="shared" si="115"/>
        <v>0</v>
      </c>
      <c r="AF101" s="37"/>
      <c r="AG101" s="34"/>
      <c r="AH101" s="34"/>
      <c r="AI101" s="34"/>
      <c r="AJ101" s="35"/>
      <c r="AK101" s="35"/>
      <c r="AL101" s="35"/>
      <c r="AM101" s="35"/>
      <c r="AN101" s="36"/>
      <c r="AO101" s="33">
        <f t="shared" si="116"/>
        <v>0</v>
      </c>
      <c r="AP101" s="32">
        <f t="shared" si="117"/>
        <v>0</v>
      </c>
      <c r="AQ101" s="26">
        <f t="shared" si="118"/>
        <v>0</v>
      </c>
      <c r="AR101" s="64">
        <f t="shared" si="119"/>
        <v>0</v>
      </c>
      <c r="AS101" s="37"/>
      <c r="AT101" s="34"/>
      <c r="AU101" s="34"/>
      <c r="AV101" s="35"/>
      <c r="AW101" s="35"/>
      <c r="AX101" s="35"/>
      <c r="AY101" s="35"/>
      <c r="AZ101" s="36"/>
      <c r="BA101" s="33">
        <f t="shared" si="120"/>
        <v>0</v>
      </c>
      <c r="BB101" s="32">
        <f t="shared" si="121"/>
        <v>0</v>
      </c>
      <c r="BC101" s="26">
        <f t="shared" si="122"/>
        <v>0</v>
      </c>
      <c r="BD101" s="64">
        <f t="shared" si="123"/>
        <v>0</v>
      </c>
      <c r="BE101" s="33"/>
      <c r="BF101" s="61"/>
      <c r="BG101" s="35"/>
      <c r="BH101" s="35"/>
      <c r="BI101" s="35"/>
      <c r="BJ101" s="35"/>
      <c r="BK101" s="36"/>
      <c r="BL101" s="57">
        <f t="shared" si="124"/>
        <v>0</v>
      </c>
      <c r="BM101" s="48">
        <f t="shared" si="125"/>
        <v>0</v>
      </c>
      <c r="BN101" s="47">
        <f t="shared" si="126"/>
        <v>0</v>
      </c>
      <c r="BO101" s="46">
        <f t="shared" si="127"/>
        <v>0</v>
      </c>
      <c r="BP101" s="37"/>
      <c r="BQ101" s="34"/>
      <c r="BR101" s="34"/>
      <c r="BS101" s="34"/>
      <c r="BT101" s="35"/>
      <c r="BU101" s="35"/>
      <c r="BV101" s="35"/>
      <c r="BW101" s="35"/>
      <c r="BX101" s="36"/>
      <c r="BY101" s="33">
        <f t="shared" si="128"/>
        <v>0</v>
      </c>
      <c r="BZ101" s="32">
        <f t="shared" si="129"/>
        <v>0</v>
      </c>
      <c r="CA101" s="38">
        <f t="shared" si="130"/>
        <v>0</v>
      </c>
      <c r="CB101" s="27">
        <f t="shared" si="131"/>
        <v>0</v>
      </c>
      <c r="CC101" s="1"/>
      <c r="CD101" s="1"/>
      <c r="CE101" s="2"/>
      <c r="CF101" s="2"/>
      <c r="CG101" s="2"/>
      <c r="CH101" s="2"/>
      <c r="CI101" s="2"/>
      <c r="CJ101" s="88"/>
      <c r="CK101" s="14"/>
      <c r="CL101" s="6"/>
      <c r="CM101" s="52"/>
      <c r="CN101" s="1"/>
      <c r="CO101" s="1"/>
      <c r="CP101" s="2"/>
      <c r="CQ101" s="2"/>
      <c r="CR101" s="2"/>
      <c r="CS101" s="2"/>
      <c r="CT101" s="2"/>
      <c r="CU101" s="88"/>
      <c r="CV101" s="14"/>
      <c r="CW101" s="6"/>
      <c r="CX101" s="52"/>
      <c r="CY101" s="1"/>
      <c r="CZ101" s="1"/>
      <c r="DA101" s="2"/>
      <c r="DB101" s="2"/>
      <c r="DC101" s="2"/>
      <c r="DD101" s="2"/>
      <c r="DE101" s="2"/>
      <c r="DF101" s="88"/>
      <c r="DG101" s="14"/>
      <c r="DH101" s="6"/>
      <c r="DI101" s="52"/>
      <c r="DJ101" s="1"/>
      <c r="DK101" s="1"/>
      <c r="DL101" s="2"/>
      <c r="DM101" s="2"/>
      <c r="DN101" s="2"/>
      <c r="DO101" s="2"/>
      <c r="DP101" s="2"/>
      <c r="DQ101" s="88"/>
      <c r="DR101" s="14"/>
      <c r="DS101" s="6"/>
      <c r="DT101" s="52"/>
      <c r="DU101" s="1"/>
      <c r="DV101" s="1"/>
      <c r="DW101" s="2"/>
      <c r="DX101" s="2"/>
      <c r="DY101" s="2"/>
      <c r="DZ101" s="2"/>
      <c r="EA101" s="2"/>
      <c r="EB101" s="88"/>
      <c r="EC101" s="14"/>
      <c r="ED101" s="6"/>
      <c r="EE101" s="52"/>
      <c r="EF101" s="1"/>
      <c r="EG101" s="1"/>
      <c r="EH101" s="2"/>
      <c r="EI101" s="2"/>
      <c r="EJ101" s="2"/>
      <c r="EK101" s="2"/>
      <c r="EL101" s="2"/>
      <c r="EM101" s="88"/>
      <c r="EN101" s="14"/>
      <c r="EO101" s="6"/>
      <c r="EP101" s="52"/>
      <c r="EQ101" s="1"/>
      <c r="ER101" s="1"/>
      <c r="ES101" s="2"/>
      <c r="ET101" s="2"/>
      <c r="EU101" s="2"/>
      <c r="EV101" s="2"/>
      <c r="EW101" s="2"/>
      <c r="EX101" s="88"/>
      <c r="EY101" s="14"/>
      <c r="EZ101" s="6"/>
      <c r="FA101" s="52"/>
      <c r="FB101" s="1"/>
      <c r="FC101" s="1"/>
      <c r="FD101" s="2"/>
      <c r="FE101" s="2"/>
      <c r="FF101" s="2"/>
      <c r="FG101" s="2"/>
      <c r="FH101" s="2"/>
      <c r="FI101" s="88"/>
      <c r="FJ101" s="14"/>
      <c r="FK101" s="6"/>
      <c r="FL101" s="52"/>
      <c r="FM101" s="1"/>
      <c r="FN101" s="1"/>
      <c r="FO101" s="2"/>
      <c r="FP101" s="2"/>
      <c r="FQ101" s="2"/>
      <c r="FR101" s="2"/>
      <c r="FS101" s="2"/>
      <c r="FT101" s="88"/>
      <c r="FU101" s="14"/>
      <c r="FV101" s="6"/>
      <c r="FW101" s="52"/>
      <c r="FX101" s="1"/>
      <c r="FY101" s="1"/>
      <c r="FZ101" s="2"/>
      <c r="GA101" s="2"/>
      <c r="GB101" s="2"/>
      <c r="GC101" s="2"/>
      <c r="GD101" s="2"/>
      <c r="GE101" s="88"/>
      <c r="GF101" s="14"/>
      <c r="GG101" s="6"/>
      <c r="GH101" s="52"/>
      <c r="GI101" s="1"/>
      <c r="GJ101" s="1"/>
      <c r="GK101" s="2"/>
      <c r="GL101" s="2"/>
      <c r="GM101" s="2"/>
      <c r="GN101" s="2"/>
      <c r="GO101" s="2"/>
      <c r="GP101" s="88"/>
      <c r="GQ101" s="14"/>
      <c r="GR101" s="6"/>
      <c r="GS101" s="52"/>
      <c r="GT101" s="1"/>
      <c r="GU101" s="1"/>
      <c r="GV101" s="2"/>
      <c r="GW101" s="2"/>
      <c r="GX101" s="2"/>
      <c r="GY101" s="2"/>
      <c r="GZ101" s="2"/>
      <c r="HA101" s="88"/>
      <c r="HB101" s="14"/>
      <c r="HC101" s="6"/>
      <c r="HD101" s="52"/>
      <c r="HE101" s="1"/>
      <c r="HF101" s="1"/>
      <c r="HG101" s="2"/>
      <c r="HH101" s="2"/>
      <c r="HI101" s="2"/>
      <c r="HJ101" s="2"/>
      <c r="HK101" s="2"/>
      <c r="HL101" s="88"/>
      <c r="HM101" s="14"/>
      <c r="HN101" s="6"/>
      <c r="HO101" s="52"/>
      <c r="HP101" s="1"/>
      <c r="HQ101" s="1"/>
      <c r="HR101" s="2"/>
      <c r="HS101" s="2"/>
      <c r="HT101" s="2"/>
      <c r="HU101" s="2"/>
      <c r="HV101" s="2"/>
      <c r="HW101" s="88"/>
      <c r="HX101" s="14"/>
      <c r="HY101" s="6"/>
      <c r="HZ101" s="52"/>
      <c r="IA101" s="1"/>
      <c r="IB101" s="1"/>
      <c r="IC101" s="2"/>
      <c r="ID101" s="2"/>
      <c r="IE101" s="2"/>
      <c r="IF101" s="2"/>
      <c r="IG101" s="2"/>
      <c r="IH101" s="88"/>
      <c r="II101" s="14"/>
      <c r="IJ101" s="6"/>
      <c r="IK101" s="52"/>
      <c r="IL101" s="4"/>
    </row>
    <row r="102" spans="1:80" ht="12.75" hidden="1">
      <c r="A102" s="31"/>
      <c r="B102" s="29"/>
      <c r="C102" s="29"/>
      <c r="D102" s="30"/>
      <c r="E102" s="30"/>
      <c r="F102" s="63"/>
      <c r="G102" s="28">
        <f t="shared" si="106"/>
      </c>
      <c r="H102" s="24" t="e">
        <f>IF(AND($H$2="Y",J102&gt;0,OR(AND(G102=1,#REF!=10),AND(G102=2,#REF!=20),AND(G102=3,#REF!=30),AND(G102=4,G181=40),AND(G102=5,G187=50),AND(G102=6,G194=60),AND(G102=7,G203=70),AND(G102=8,#REF!=80),AND(G102=9,G211=90),AND(G102=10,#REF!=100))),VLOOKUP(J102-1,SortLookup!$A$13:$B$16,2,FALSE),"")</f>
        <v>#REF!</v>
      </c>
      <c r="I102" s="40" t="str">
        <f>IF(ISNA(VLOOKUP(E102,SortLookup!$A$1:$B$5,2,FALSE))," ",VLOOKUP(E102,SortLookup!$A$1:$B$5,2,FALSE))</f>
        <v> </v>
      </c>
      <c r="J102" s="25" t="str">
        <f>IF(ISNA(VLOOKUP(F102,SortLookup!$A$7:$B$11,2,FALSE))," ",VLOOKUP(F102,SortLookup!$A$7:$B$11,2,FALSE))</f>
        <v> </v>
      </c>
      <c r="K102" s="79">
        <f t="shared" si="107"/>
        <v>0</v>
      </c>
      <c r="L102" s="80">
        <f t="shared" si="108"/>
        <v>0</v>
      </c>
      <c r="M102" s="47">
        <f t="shared" si="109"/>
        <v>0</v>
      </c>
      <c r="N102" s="48">
        <f t="shared" si="110"/>
        <v>0</v>
      </c>
      <c r="O102" s="81">
        <f t="shared" si="111"/>
        <v>0</v>
      </c>
      <c r="P102" s="37"/>
      <c r="Q102" s="34"/>
      <c r="R102" s="34"/>
      <c r="S102" s="34"/>
      <c r="T102" s="34"/>
      <c r="U102" s="34"/>
      <c r="V102" s="34"/>
      <c r="W102" s="35"/>
      <c r="X102" s="35"/>
      <c r="Y102" s="35"/>
      <c r="Z102" s="35"/>
      <c r="AA102" s="36"/>
      <c r="AB102" s="33">
        <f t="shared" si="112"/>
        <v>0</v>
      </c>
      <c r="AC102" s="32">
        <f t="shared" si="113"/>
        <v>0</v>
      </c>
      <c r="AD102" s="26">
        <f t="shared" si="114"/>
        <v>0</v>
      </c>
      <c r="AE102" s="64">
        <f t="shared" si="115"/>
        <v>0</v>
      </c>
      <c r="AF102" s="37"/>
      <c r="AG102" s="34"/>
      <c r="AH102" s="34"/>
      <c r="AI102" s="34"/>
      <c r="AJ102" s="35"/>
      <c r="AK102" s="35"/>
      <c r="AL102" s="35"/>
      <c r="AM102" s="35"/>
      <c r="AN102" s="36"/>
      <c r="AO102" s="33">
        <f t="shared" si="116"/>
        <v>0</v>
      </c>
      <c r="AP102" s="32">
        <f t="shared" si="117"/>
        <v>0</v>
      </c>
      <c r="AQ102" s="26">
        <f t="shared" si="118"/>
        <v>0</v>
      </c>
      <c r="AR102" s="64">
        <f t="shared" si="119"/>
        <v>0</v>
      </c>
      <c r="AS102" s="37"/>
      <c r="AT102" s="34"/>
      <c r="AU102" s="34"/>
      <c r="AV102" s="35"/>
      <c r="AW102" s="35"/>
      <c r="AX102" s="35"/>
      <c r="AY102" s="35"/>
      <c r="AZ102" s="36"/>
      <c r="BA102" s="33">
        <f t="shared" si="120"/>
        <v>0</v>
      </c>
      <c r="BB102" s="32">
        <f t="shared" si="121"/>
        <v>0</v>
      </c>
      <c r="BC102" s="26">
        <f t="shared" si="122"/>
        <v>0</v>
      </c>
      <c r="BD102" s="64">
        <f t="shared" si="123"/>
        <v>0</v>
      </c>
      <c r="BE102" s="33"/>
      <c r="BF102" s="61"/>
      <c r="BG102" s="35"/>
      <c r="BH102" s="35"/>
      <c r="BI102" s="35"/>
      <c r="BJ102" s="35"/>
      <c r="BK102" s="36"/>
      <c r="BL102" s="57">
        <f t="shared" si="124"/>
        <v>0</v>
      </c>
      <c r="BM102" s="48">
        <f t="shared" si="125"/>
        <v>0</v>
      </c>
      <c r="BN102" s="47">
        <f t="shared" si="126"/>
        <v>0</v>
      </c>
      <c r="BO102" s="46">
        <f t="shared" si="127"/>
        <v>0</v>
      </c>
      <c r="BP102" s="37"/>
      <c r="BQ102" s="34"/>
      <c r="BR102" s="34"/>
      <c r="BS102" s="34"/>
      <c r="BT102" s="35"/>
      <c r="BU102" s="35"/>
      <c r="BV102" s="35"/>
      <c r="BW102" s="35"/>
      <c r="BX102" s="36"/>
      <c r="BY102" s="33">
        <f t="shared" si="128"/>
        <v>0</v>
      </c>
      <c r="BZ102" s="32">
        <f t="shared" si="129"/>
        <v>0</v>
      </c>
      <c r="CA102" s="38">
        <f t="shared" si="130"/>
        <v>0</v>
      </c>
      <c r="CB102" s="27">
        <f t="shared" si="131"/>
        <v>0</v>
      </c>
    </row>
    <row r="103" spans="1:80" ht="12.75" hidden="1">
      <c r="A103" s="31"/>
      <c r="B103" s="29"/>
      <c r="C103" s="29"/>
      <c r="D103" s="30"/>
      <c r="E103" s="30"/>
      <c r="F103" s="63"/>
      <c r="G103" s="28">
        <f t="shared" si="106"/>
      </c>
      <c r="H103" s="24" t="e">
        <f>IF(AND($H$2="Y",J103&gt;0,OR(AND(G103=1,#REF!=10),AND(G103=2,#REF!=20),AND(G103=3,#REF!=30),AND(G103=4,G182=40),AND(G103=5,G188=50),AND(G103=6,G195=60),AND(G103=7,G204=70),AND(G103=8,#REF!=80),AND(G103=9,G212=90),AND(G103=10,#REF!=100))),VLOOKUP(J103-1,SortLookup!$A$13:$B$16,2,FALSE),"")</f>
        <v>#REF!</v>
      </c>
      <c r="I103" s="40" t="str">
        <f>IF(ISNA(VLOOKUP(E103,SortLookup!$A$1:$B$5,2,FALSE))," ",VLOOKUP(E103,SortLookup!$A$1:$B$5,2,FALSE))</f>
        <v> </v>
      </c>
      <c r="J103" s="25" t="str">
        <f>IF(ISNA(VLOOKUP(F103,SortLookup!$A$7:$B$11,2,FALSE))," ",VLOOKUP(F103,SortLookup!$A$7:$B$11,2,FALSE))</f>
        <v> </v>
      </c>
      <c r="K103" s="79">
        <f t="shared" si="107"/>
        <v>0</v>
      </c>
      <c r="L103" s="80">
        <f t="shared" si="108"/>
        <v>0</v>
      </c>
      <c r="M103" s="47">
        <f t="shared" si="109"/>
        <v>0</v>
      </c>
      <c r="N103" s="48">
        <f t="shared" si="110"/>
        <v>0</v>
      </c>
      <c r="O103" s="81">
        <f t="shared" si="111"/>
        <v>0</v>
      </c>
      <c r="P103" s="37"/>
      <c r="Q103" s="34"/>
      <c r="R103" s="34"/>
      <c r="S103" s="34"/>
      <c r="T103" s="34"/>
      <c r="U103" s="34"/>
      <c r="V103" s="34"/>
      <c r="W103" s="35"/>
      <c r="X103" s="35"/>
      <c r="Y103" s="35"/>
      <c r="Z103" s="35"/>
      <c r="AA103" s="36"/>
      <c r="AB103" s="33">
        <f t="shared" si="112"/>
        <v>0</v>
      </c>
      <c r="AC103" s="32">
        <f t="shared" si="113"/>
        <v>0</v>
      </c>
      <c r="AD103" s="26">
        <f t="shared" si="114"/>
        <v>0</v>
      </c>
      <c r="AE103" s="64">
        <f t="shared" si="115"/>
        <v>0</v>
      </c>
      <c r="AF103" s="37"/>
      <c r="AG103" s="34"/>
      <c r="AH103" s="34"/>
      <c r="AI103" s="34"/>
      <c r="AJ103" s="35"/>
      <c r="AK103" s="35"/>
      <c r="AL103" s="35"/>
      <c r="AM103" s="35"/>
      <c r="AN103" s="36"/>
      <c r="AO103" s="33">
        <f t="shared" si="116"/>
        <v>0</v>
      </c>
      <c r="AP103" s="32">
        <f t="shared" si="117"/>
        <v>0</v>
      </c>
      <c r="AQ103" s="26">
        <f t="shared" si="118"/>
        <v>0</v>
      </c>
      <c r="AR103" s="64">
        <f t="shared" si="119"/>
        <v>0</v>
      </c>
      <c r="AS103" s="37"/>
      <c r="AT103" s="34"/>
      <c r="AU103" s="34"/>
      <c r="AV103" s="35"/>
      <c r="AW103" s="35"/>
      <c r="AX103" s="35"/>
      <c r="AY103" s="35"/>
      <c r="AZ103" s="36"/>
      <c r="BA103" s="33">
        <f t="shared" si="120"/>
        <v>0</v>
      </c>
      <c r="BB103" s="32">
        <f t="shared" si="121"/>
        <v>0</v>
      </c>
      <c r="BC103" s="26">
        <f t="shared" si="122"/>
        <v>0</v>
      </c>
      <c r="BD103" s="64">
        <f t="shared" si="123"/>
        <v>0</v>
      </c>
      <c r="BE103" s="33"/>
      <c r="BF103" s="61"/>
      <c r="BG103" s="35"/>
      <c r="BH103" s="35"/>
      <c r="BI103" s="35"/>
      <c r="BJ103" s="35"/>
      <c r="BK103" s="36"/>
      <c r="BL103" s="57">
        <f t="shared" si="124"/>
        <v>0</v>
      </c>
      <c r="BM103" s="48">
        <f t="shared" si="125"/>
        <v>0</v>
      </c>
      <c r="BN103" s="47">
        <f t="shared" si="126"/>
        <v>0</v>
      </c>
      <c r="BO103" s="46">
        <f t="shared" si="127"/>
        <v>0</v>
      </c>
      <c r="BP103" s="37"/>
      <c r="BQ103" s="34"/>
      <c r="BR103" s="34"/>
      <c r="BS103" s="34"/>
      <c r="BT103" s="35"/>
      <c r="BU103" s="35"/>
      <c r="BV103" s="35"/>
      <c r="BW103" s="35"/>
      <c r="BX103" s="36"/>
      <c r="BY103" s="33">
        <f t="shared" si="128"/>
        <v>0</v>
      </c>
      <c r="BZ103" s="32">
        <f t="shared" si="129"/>
        <v>0</v>
      </c>
      <c r="CA103" s="38">
        <f t="shared" si="130"/>
        <v>0</v>
      </c>
      <c r="CB103" s="27">
        <f t="shared" si="131"/>
        <v>0</v>
      </c>
    </row>
    <row r="104" spans="1:80" ht="12.75" hidden="1">
      <c r="A104" s="31"/>
      <c r="B104" s="29"/>
      <c r="C104" s="29"/>
      <c r="D104" s="30"/>
      <c r="E104" s="30"/>
      <c r="F104" s="63"/>
      <c r="G104" s="28">
        <f t="shared" si="106"/>
      </c>
      <c r="H104" s="24" t="e">
        <f>IF(AND($H$2="Y",J104&gt;0,OR(AND(G104=1,#REF!=10),AND(G104=2,#REF!=20),AND(G104=3,#REF!=30),AND(G104=4,G183=40),AND(G104=5,G189=50),AND(G104=6,G196=60),AND(G104=7,G205=70),AND(G104=8,#REF!=80),AND(G104=9,G213=90),AND(G104=10,#REF!=100))),VLOOKUP(J104-1,SortLookup!$A$13:$B$16,2,FALSE),"")</f>
        <v>#REF!</v>
      </c>
      <c r="I104" s="40" t="str">
        <f>IF(ISNA(VLOOKUP(E104,SortLookup!$A$1:$B$5,2,FALSE))," ",VLOOKUP(E104,SortLookup!$A$1:$B$5,2,FALSE))</f>
        <v> </v>
      </c>
      <c r="J104" s="25" t="str">
        <f>IF(ISNA(VLOOKUP(F104,SortLookup!$A$7:$B$11,2,FALSE))," ",VLOOKUP(F104,SortLookup!$A$7:$B$11,2,FALSE))</f>
        <v> </v>
      </c>
      <c r="K104" s="79">
        <f t="shared" si="107"/>
        <v>0</v>
      </c>
      <c r="L104" s="80">
        <f t="shared" si="108"/>
        <v>0</v>
      </c>
      <c r="M104" s="47">
        <f t="shared" si="109"/>
        <v>0</v>
      </c>
      <c r="N104" s="48">
        <f t="shared" si="110"/>
        <v>0</v>
      </c>
      <c r="O104" s="81">
        <f t="shared" si="111"/>
        <v>0</v>
      </c>
      <c r="P104" s="37"/>
      <c r="Q104" s="34"/>
      <c r="R104" s="34"/>
      <c r="S104" s="34"/>
      <c r="T104" s="34"/>
      <c r="U104" s="34"/>
      <c r="V104" s="34"/>
      <c r="W104" s="35"/>
      <c r="X104" s="35"/>
      <c r="Y104" s="35"/>
      <c r="Z104" s="35"/>
      <c r="AA104" s="36"/>
      <c r="AB104" s="33">
        <f t="shared" si="112"/>
        <v>0</v>
      </c>
      <c r="AC104" s="32">
        <f t="shared" si="113"/>
        <v>0</v>
      </c>
      <c r="AD104" s="26">
        <f t="shared" si="114"/>
        <v>0</v>
      </c>
      <c r="AE104" s="64">
        <f t="shared" si="115"/>
        <v>0</v>
      </c>
      <c r="AF104" s="37"/>
      <c r="AG104" s="34"/>
      <c r="AH104" s="34"/>
      <c r="AI104" s="34"/>
      <c r="AJ104" s="35"/>
      <c r="AK104" s="35"/>
      <c r="AL104" s="35"/>
      <c r="AM104" s="35"/>
      <c r="AN104" s="36"/>
      <c r="AO104" s="33">
        <f t="shared" si="116"/>
        <v>0</v>
      </c>
      <c r="AP104" s="32">
        <f t="shared" si="117"/>
        <v>0</v>
      </c>
      <c r="AQ104" s="26">
        <f t="shared" si="118"/>
        <v>0</v>
      </c>
      <c r="AR104" s="64">
        <f t="shared" si="119"/>
        <v>0</v>
      </c>
      <c r="AS104" s="37"/>
      <c r="AT104" s="34"/>
      <c r="AU104" s="34"/>
      <c r="AV104" s="35"/>
      <c r="AW104" s="35"/>
      <c r="AX104" s="35"/>
      <c r="AY104" s="35"/>
      <c r="AZ104" s="36"/>
      <c r="BA104" s="33">
        <f t="shared" si="120"/>
        <v>0</v>
      </c>
      <c r="BB104" s="32">
        <f t="shared" si="121"/>
        <v>0</v>
      </c>
      <c r="BC104" s="26">
        <f t="shared" si="122"/>
        <v>0</v>
      </c>
      <c r="BD104" s="64">
        <f t="shared" si="123"/>
        <v>0</v>
      </c>
      <c r="BE104" s="33"/>
      <c r="BF104" s="61"/>
      <c r="BG104" s="35"/>
      <c r="BH104" s="35"/>
      <c r="BI104" s="35"/>
      <c r="BJ104" s="35"/>
      <c r="BK104" s="36"/>
      <c r="BL104" s="57">
        <f t="shared" si="124"/>
        <v>0</v>
      </c>
      <c r="BM104" s="48">
        <f t="shared" si="125"/>
        <v>0</v>
      </c>
      <c r="BN104" s="47">
        <f t="shared" si="126"/>
        <v>0</v>
      </c>
      <c r="BO104" s="46">
        <f t="shared" si="127"/>
        <v>0</v>
      </c>
      <c r="BP104" s="37"/>
      <c r="BQ104" s="34"/>
      <c r="BR104" s="34"/>
      <c r="BS104" s="34"/>
      <c r="BT104" s="35"/>
      <c r="BU104" s="35"/>
      <c r="BV104" s="35"/>
      <c r="BW104" s="35"/>
      <c r="BX104" s="36"/>
      <c r="BY104" s="33">
        <f t="shared" si="128"/>
        <v>0</v>
      </c>
      <c r="BZ104" s="32">
        <f t="shared" si="129"/>
        <v>0</v>
      </c>
      <c r="CA104" s="38">
        <f t="shared" si="130"/>
        <v>0</v>
      </c>
      <c r="CB104" s="27">
        <f t="shared" si="131"/>
        <v>0</v>
      </c>
    </row>
    <row r="105" spans="1:80" ht="12.75" hidden="1">
      <c r="A105" s="31"/>
      <c r="B105" s="29"/>
      <c r="C105" s="29"/>
      <c r="D105" s="30"/>
      <c r="E105" s="30"/>
      <c r="F105" s="63"/>
      <c r="G105" s="28">
        <f t="shared" si="106"/>
      </c>
      <c r="H105" s="24" t="e">
        <f>IF(AND($H$2="Y",J105&gt;0,OR(AND(G105=1,#REF!=10),AND(G105=2,#REF!=20),AND(G105=3,#REF!=30),AND(G105=4,G184=40),AND(G105=5,G190=50),AND(G105=6,G197=60),AND(G105=7,G206=70),AND(G105=8,#REF!=80),AND(G105=9,G214=90),AND(G105=10,#REF!=100))),VLOOKUP(J105-1,SortLookup!$A$13:$B$16,2,FALSE),"")</f>
        <v>#REF!</v>
      </c>
      <c r="I105" s="40" t="str">
        <f>IF(ISNA(VLOOKUP(E105,SortLookup!$A$1:$B$5,2,FALSE))," ",VLOOKUP(E105,SortLookup!$A$1:$B$5,2,FALSE))</f>
        <v> </v>
      </c>
      <c r="J105" s="25" t="str">
        <f>IF(ISNA(VLOOKUP(F105,SortLookup!$A$7:$B$11,2,FALSE))," ",VLOOKUP(F105,SortLookup!$A$7:$B$11,2,FALSE))</f>
        <v> </v>
      </c>
      <c r="K105" s="79">
        <f t="shared" si="107"/>
        <v>0</v>
      </c>
      <c r="L105" s="80">
        <f t="shared" si="108"/>
        <v>0</v>
      </c>
      <c r="M105" s="47">
        <f t="shared" si="109"/>
        <v>0</v>
      </c>
      <c r="N105" s="48">
        <f t="shared" si="110"/>
        <v>0</v>
      </c>
      <c r="O105" s="81">
        <f t="shared" si="111"/>
        <v>0</v>
      </c>
      <c r="P105" s="37"/>
      <c r="Q105" s="34"/>
      <c r="R105" s="34"/>
      <c r="S105" s="34"/>
      <c r="T105" s="34"/>
      <c r="U105" s="34"/>
      <c r="V105" s="34"/>
      <c r="W105" s="35"/>
      <c r="X105" s="35"/>
      <c r="Y105" s="35"/>
      <c r="Z105" s="35"/>
      <c r="AA105" s="36"/>
      <c r="AB105" s="33">
        <f t="shared" si="112"/>
        <v>0</v>
      </c>
      <c r="AC105" s="32">
        <f t="shared" si="113"/>
        <v>0</v>
      </c>
      <c r="AD105" s="26">
        <f t="shared" si="114"/>
        <v>0</v>
      </c>
      <c r="AE105" s="64">
        <f t="shared" si="115"/>
        <v>0</v>
      </c>
      <c r="AF105" s="37"/>
      <c r="AG105" s="34"/>
      <c r="AH105" s="34"/>
      <c r="AI105" s="34"/>
      <c r="AJ105" s="35"/>
      <c r="AK105" s="35"/>
      <c r="AL105" s="35"/>
      <c r="AM105" s="35"/>
      <c r="AN105" s="36"/>
      <c r="AO105" s="33">
        <f t="shared" si="116"/>
        <v>0</v>
      </c>
      <c r="AP105" s="32">
        <f t="shared" si="117"/>
        <v>0</v>
      </c>
      <c r="AQ105" s="26">
        <f t="shared" si="118"/>
        <v>0</v>
      </c>
      <c r="AR105" s="64">
        <f t="shared" si="119"/>
        <v>0</v>
      </c>
      <c r="AS105" s="37"/>
      <c r="AT105" s="34"/>
      <c r="AU105" s="34"/>
      <c r="AV105" s="35"/>
      <c r="AW105" s="35"/>
      <c r="AX105" s="35"/>
      <c r="AY105" s="35"/>
      <c r="AZ105" s="36"/>
      <c r="BA105" s="33">
        <f t="shared" si="120"/>
        <v>0</v>
      </c>
      <c r="BB105" s="32">
        <f t="shared" si="121"/>
        <v>0</v>
      </c>
      <c r="BC105" s="26">
        <f t="shared" si="122"/>
        <v>0</v>
      </c>
      <c r="BD105" s="64">
        <f t="shared" si="123"/>
        <v>0</v>
      </c>
      <c r="BE105" s="33"/>
      <c r="BF105" s="61"/>
      <c r="BG105" s="35"/>
      <c r="BH105" s="35"/>
      <c r="BI105" s="35"/>
      <c r="BJ105" s="35"/>
      <c r="BK105" s="36"/>
      <c r="BL105" s="57">
        <f t="shared" si="124"/>
        <v>0</v>
      </c>
      <c r="BM105" s="48">
        <f t="shared" si="125"/>
        <v>0</v>
      </c>
      <c r="BN105" s="47">
        <f t="shared" si="126"/>
        <v>0</v>
      </c>
      <c r="BO105" s="46">
        <f t="shared" si="127"/>
        <v>0</v>
      </c>
      <c r="BP105" s="37"/>
      <c r="BQ105" s="34"/>
      <c r="BR105" s="34"/>
      <c r="BS105" s="34"/>
      <c r="BT105" s="35"/>
      <c r="BU105" s="35"/>
      <c r="BV105" s="35"/>
      <c r="BW105" s="35"/>
      <c r="BX105" s="36"/>
      <c r="BY105" s="33">
        <f t="shared" si="128"/>
        <v>0</v>
      </c>
      <c r="BZ105" s="32">
        <f t="shared" si="129"/>
        <v>0</v>
      </c>
      <c r="CA105" s="38">
        <f t="shared" si="130"/>
        <v>0</v>
      </c>
      <c r="CB105" s="27">
        <f t="shared" si="131"/>
        <v>0</v>
      </c>
    </row>
    <row r="106" spans="1:80" ht="12.75" hidden="1">
      <c r="A106" s="31"/>
      <c r="B106" s="29"/>
      <c r="C106" s="29"/>
      <c r="D106" s="30"/>
      <c r="E106" s="30"/>
      <c r="F106" s="63"/>
      <c r="G106" s="28">
        <f t="shared" si="106"/>
      </c>
      <c r="H106" s="24" t="e">
        <f>IF(AND($H$2="Y",J106&gt;0,OR(AND(G106=1,#REF!=10),AND(G106=2,#REF!=20),AND(G106=3,#REF!=30),AND(G106=4,G185=40),AND(G106=5,G191=50),AND(G106=6,G198=60),AND(G106=7,G207=70),AND(G106=8,#REF!=80),AND(G106=9,G215=90),AND(G106=10,#REF!=100))),VLOOKUP(J106-1,SortLookup!$A$13:$B$16,2,FALSE),"")</f>
        <v>#REF!</v>
      </c>
      <c r="I106" s="40" t="str">
        <f>IF(ISNA(VLOOKUP(E106,SortLookup!$A$1:$B$5,2,FALSE))," ",VLOOKUP(E106,SortLookup!$A$1:$B$5,2,FALSE))</f>
        <v> </v>
      </c>
      <c r="J106" s="25" t="str">
        <f>IF(ISNA(VLOOKUP(F106,SortLookup!$A$7:$B$11,2,FALSE))," ",VLOOKUP(F106,SortLookup!$A$7:$B$11,2,FALSE))</f>
        <v> </v>
      </c>
      <c r="K106" s="79">
        <f t="shared" si="107"/>
        <v>0</v>
      </c>
      <c r="L106" s="80">
        <f t="shared" si="108"/>
        <v>0</v>
      </c>
      <c r="M106" s="47">
        <f t="shared" si="109"/>
        <v>0</v>
      </c>
      <c r="N106" s="48">
        <f t="shared" si="110"/>
        <v>0</v>
      </c>
      <c r="O106" s="81">
        <f t="shared" si="111"/>
        <v>0</v>
      </c>
      <c r="P106" s="37"/>
      <c r="Q106" s="34"/>
      <c r="R106" s="34"/>
      <c r="S106" s="34"/>
      <c r="T106" s="34"/>
      <c r="U106" s="34"/>
      <c r="V106" s="34"/>
      <c r="W106" s="35"/>
      <c r="X106" s="35"/>
      <c r="Y106" s="35"/>
      <c r="Z106" s="35"/>
      <c r="AA106" s="36"/>
      <c r="AB106" s="33">
        <f t="shared" si="112"/>
        <v>0</v>
      </c>
      <c r="AC106" s="32">
        <f t="shared" si="113"/>
        <v>0</v>
      </c>
      <c r="AD106" s="26">
        <f t="shared" si="114"/>
        <v>0</v>
      </c>
      <c r="AE106" s="64">
        <f t="shared" si="115"/>
        <v>0</v>
      </c>
      <c r="AF106" s="37"/>
      <c r="AG106" s="34"/>
      <c r="AH106" s="34"/>
      <c r="AI106" s="34"/>
      <c r="AJ106" s="35"/>
      <c r="AK106" s="35"/>
      <c r="AL106" s="35"/>
      <c r="AM106" s="35"/>
      <c r="AN106" s="36"/>
      <c r="AO106" s="33">
        <f t="shared" si="116"/>
        <v>0</v>
      </c>
      <c r="AP106" s="32">
        <f t="shared" si="117"/>
        <v>0</v>
      </c>
      <c r="AQ106" s="26">
        <f t="shared" si="118"/>
        <v>0</v>
      </c>
      <c r="AR106" s="64">
        <f t="shared" si="119"/>
        <v>0</v>
      </c>
      <c r="AS106" s="37"/>
      <c r="AT106" s="34"/>
      <c r="AU106" s="34"/>
      <c r="AV106" s="35"/>
      <c r="AW106" s="35"/>
      <c r="AX106" s="35"/>
      <c r="AY106" s="35"/>
      <c r="AZ106" s="36"/>
      <c r="BA106" s="33">
        <f t="shared" si="120"/>
        <v>0</v>
      </c>
      <c r="BB106" s="32">
        <f t="shared" si="121"/>
        <v>0</v>
      </c>
      <c r="BC106" s="26">
        <f t="shared" si="122"/>
        <v>0</v>
      </c>
      <c r="BD106" s="64">
        <f t="shared" si="123"/>
        <v>0</v>
      </c>
      <c r="BE106" s="33"/>
      <c r="BF106" s="61"/>
      <c r="BG106" s="35"/>
      <c r="BH106" s="35"/>
      <c r="BI106" s="35"/>
      <c r="BJ106" s="35"/>
      <c r="BK106" s="36"/>
      <c r="BL106" s="57">
        <f t="shared" si="124"/>
        <v>0</v>
      </c>
      <c r="BM106" s="48">
        <f t="shared" si="125"/>
        <v>0</v>
      </c>
      <c r="BN106" s="47">
        <f t="shared" si="126"/>
        <v>0</v>
      </c>
      <c r="BO106" s="46">
        <f t="shared" si="127"/>
        <v>0</v>
      </c>
      <c r="BP106" s="37"/>
      <c r="BQ106" s="34"/>
      <c r="BR106" s="34"/>
      <c r="BS106" s="34"/>
      <c r="BT106" s="35"/>
      <c r="BU106" s="35"/>
      <c r="BV106" s="35"/>
      <c r="BW106" s="35"/>
      <c r="BX106" s="36"/>
      <c r="BY106" s="33">
        <f t="shared" si="128"/>
        <v>0</v>
      </c>
      <c r="BZ106" s="32">
        <f t="shared" si="129"/>
        <v>0</v>
      </c>
      <c r="CA106" s="38">
        <f t="shared" si="130"/>
        <v>0</v>
      </c>
      <c r="CB106" s="27">
        <f t="shared" si="131"/>
        <v>0</v>
      </c>
    </row>
    <row r="107" spans="1:80" ht="12.75" hidden="1">
      <c r="A107" s="31"/>
      <c r="B107" s="29"/>
      <c r="C107" s="29"/>
      <c r="D107" s="30"/>
      <c r="E107" s="30"/>
      <c r="F107" s="63"/>
      <c r="G107" s="28">
        <f t="shared" si="106"/>
      </c>
      <c r="H107" s="24" t="e">
        <f>IF(AND($H$2="Y",J107&gt;0,OR(AND(G107=1,#REF!=10),AND(G107=2,#REF!=20),AND(G107=3,#REF!=30),AND(G107=4,G186=40),AND(G107=5,G192=50),AND(G107=6,G199=60),AND(G107=7,G208=70),AND(G107=8,#REF!=80),AND(G107=9,G216=90),AND(G107=10,#REF!=100))),VLOOKUP(J107-1,SortLookup!$A$13:$B$16,2,FALSE),"")</f>
        <v>#REF!</v>
      </c>
      <c r="I107" s="40" t="str">
        <f>IF(ISNA(VLOOKUP(E107,SortLookup!$A$1:$B$5,2,FALSE))," ",VLOOKUP(E107,SortLookup!$A$1:$B$5,2,FALSE))</f>
        <v> </v>
      </c>
      <c r="J107" s="25" t="str">
        <f>IF(ISNA(VLOOKUP(F107,SortLookup!$A$7:$B$11,2,FALSE))," ",VLOOKUP(F107,SortLookup!$A$7:$B$11,2,FALSE))</f>
        <v> </v>
      </c>
      <c r="K107" s="79">
        <f t="shared" si="107"/>
        <v>0</v>
      </c>
      <c r="L107" s="80">
        <f t="shared" si="108"/>
        <v>0</v>
      </c>
      <c r="M107" s="47">
        <f t="shared" si="109"/>
        <v>0</v>
      </c>
      <c r="N107" s="48">
        <f t="shared" si="110"/>
        <v>0</v>
      </c>
      <c r="O107" s="81">
        <f t="shared" si="111"/>
        <v>0</v>
      </c>
      <c r="P107" s="37"/>
      <c r="Q107" s="34"/>
      <c r="R107" s="34"/>
      <c r="S107" s="34"/>
      <c r="T107" s="34"/>
      <c r="U107" s="34"/>
      <c r="V107" s="34"/>
      <c r="W107" s="35"/>
      <c r="X107" s="35"/>
      <c r="Y107" s="35"/>
      <c r="Z107" s="35"/>
      <c r="AA107" s="36"/>
      <c r="AB107" s="33">
        <f t="shared" si="112"/>
        <v>0</v>
      </c>
      <c r="AC107" s="32">
        <f t="shared" si="113"/>
        <v>0</v>
      </c>
      <c r="AD107" s="26">
        <f t="shared" si="114"/>
        <v>0</v>
      </c>
      <c r="AE107" s="64">
        <f t="shared" si="115"/>
        <v>0</v>
      </c>
      <c r="AF107" s="37"/>
      <c r="AG107" s="34"/>
      <c r="AH107" s="34"/>
      <c r="AI107" s="34"/>
      <c r="AJ107" s="35"/>
      <c r="AK107" s="35"/>
      <c r="AL107" s="35"/>
      <c r="AM107" s="35"/>
      <c r="AN107" s="36"/>
      <c r="AO107" s="33">
        <f t="shared" si="116"/>
        <v>0</v>
      </c>
      <c r="AP107" s="32">
        <f t="shared" si="117"/>
        <v>0</v>
      </c>
      <c r="AQ107" s="26">
        <f t="shared" si="118"/>
        <v>0</v>
      </c>
      <c r="AR107" s="64">
        <f t="shared" si="119"/>
        <v>0</v>
      </c>
      <c r="AS107" s="37"/>
      <c r="AT107" s="34"/>
      <c r="AU107" s="34"/>
      <c r="AV107" s="35"/>
      <c r="AW107" s="35"/>
      <c r="AX107" s="35"/>
      <c r="AY107" s="35"/>
      <c r="AZ107" s="36"/>
      <c r="BA107" s="33">
        <f t="shared" si="120"/>
        <v>0</v>
      </c>
      <c r="BB107" s="32">
        <f t="shared" si="121"/>
        <v>0</v>
      </c>
      <c r="BC107" s="26">
        <f t="shared" si="122"/>
        <v>0</v>
      </c>
      <c r="BD107" s="64">
        <f t="shared" si="123"/>
        <v>0</v>
      </c>
      <c r="BE107" s="33"/>
      <c r="BF107" s="61"/>
      <c r="BG107" s="35"/>
      <c r="BH107" s="35"/>
      <c r="BI107" s="35"/>
      <c r="BJ107" s="35"/>
      <c r="BK107" s="36"/>
      <c r="BL107" s="57">
        <f t="shared" si="124"/>
        <v>0</v>
      </c>
      <c r="BM107" s="48">
        <f t="shared" si="125"/>
        <v>0</v>
      </c>
      <c r="BN107" s="47">
        <f t="shared" si="126"/>
        <v>0</v>
      </c>
      <c r="BO107" s="46">
        <f t="shared" si="127"/>
        <v>0</v>
      </c>
      <c r="BP107" s="37"/>
      <c r="BQ107" s="34"/>
      <c r="BR107" s="34"/>
      <c r="BS107" s="34"/>
      <c r="BT107" s="35"/>
      <c r="BU107" s="35"/>
      <c r="BV107" s="35"/>
      <c r="BW107" s="35"/>
      <c r="BX107" s="36"/>
      <c r="BY107" s="33">
        <f t="shared" si="128"/>
        <v>0</v>
      </c>
      <c r="BZ107" s="32">
        <f t="shared" si="129"/>
        <v>0</v>
      </c>
      <c r="CA107" s="38">
        <f t="shared" si="130"/>
        <v>0</v>
      </c>
      <c r="CB107" s="27">
        <f t="shared" si="131"/>
        <v>0</v>
      </c>
    </row>
    <row r="108" spans="1:80" ht="12.75" hidden="1">
      <c r="A108" s="31"/>
      <c r="B108" s="29"/>
      <c r="C108" s="29"/>
      <c r="D108" s="30"/>
      <c r="E108" s="30"/>
      <c r="F108" s="63"/>
      <c r="G108" s="28">
        <f t="shared" si="106"/>
      </c>
      <c r="H108" s="24" t="e">
        <f>IF(AND($H$2="Y",J108&gt;0,OR(AND(G108=1,#REF!=10),AND(G108=2,#REF!=20),AND(G108=3,#REF!=30),AND(G108=4,G187=40),AND(G108=5,G193=50),AND(G108=6,G200=60),AND(G108=7,G209=70),AND(G108=8,#REF!=80),AND(G108=9,G217=90),AND(G108=10,#REF!=100))),VLOOKUP(J108-1,SortLookup!$A$13:$B$16,2,FALSE),"")</f>
        <v>#REF!</v>
      </c>
      <c r="I108" s="40" t="str">
        <f>IF(ISNA(VLOOKUP(E108,SortLookup!$A$1:$B$5,2,FALSE))," ",VLOOKUP(E108,SortLookup!$A$1:$B$5,2,FALSE))</f>
        <v> </v>
      </c>
      <c r="J108" s="25" t="str">
        <f>IF(ISNA(VLOOKUP(F108,SortLookup!$A$7:$B$11,2,FALSE))," ",VLOOKUP(F108,SortLookup!$A$7:$B$11,2,FALSE))</f>
        <v> </v>
      </c>
      <c r="K108" s="79">
        <f t="shared" si="107"/>
        <v>0</v>
      </c>
      <c r="L108" s="80">
        <f t="shared" si="108"/>
        <v>0</v>
      </c>
      <c r="M108" s="47">
        <f t="shared" si="109"/>
        <v>0</v>
      </c>
      <c r="N108" s="48">
        <f t="shared" si="110"/>
        <v>0</v>
      </c>
      <c r="O108" s="81">
        <f t="shared" si="111"/>
        <v>0</v>
      </c>
      <c r="P108" s="37"/>
      <c r="Q108" s="34"/>
      <c r="R108" s="34"/>
      <c r="S108" s="34"/>
      <c r="T108" s="34"/>
      <c r="U108" s="34"/>
      <c r="V108" s="34"/>
      <c r="W108" s="35"/>
      <c r="X108" s="35"/>
      <c r="Y108" s="35"/>
      <c r="Z108" s="35"/>
      <c r="AA108" s="36"/>
      <c r="AB108" s="33">
        <f t="shared" si="112"/>
        <v>0</v>
      </c>
      <c r="AC108" s="32">
        <f t="shared" si="113"/>
        <v>0</v>
      </c>
      <c r="AD108" s="26">
        <f t="shared" si="114"/>
        <v>0</v>
      </c>
      <c r="AE108" s="64">
        <f t="shared" si="115"/>
        <v>0</v>
      </c>
      <c r="AF108" s="37"/>
      <c r="AG108" s="34"/>
      <c r="AH108" s="34"/>
      <c r="AI108" s="34"/>
      <c r="AJ108" s="35"/>
      <c r="AK108" s="35"/>
      <c r="AL108" s="35"/>
      <c r="AM108" s="35"/>
      <c r="AN108" s="36"/>
      <c r="AO108" s="33">
        <f t="shared" si="116"/>
        <v>0</v>
      </c>
      <c r="AP108" s="32">
        <f t="shared" si="117"/>
        <v>0</v>
      </c>
      <c r="AQ108" s="26">
        <f t="shared" si="118"/>
        <v>0</v>
      </c>
      <c r="AR108" s="64">
        <f t="shared" si="119"/>
        <v>0</v>
      </c>
      <c r="AS108" s="37"/>
      <c r="AT108" s="34"/>
      <c r="AU108" s="34"/>
      <c r="AV108" s="35"/>
      <c r="AW108" s="35"/>
      <c r="AX108" s="35"/>
      <c r="AY108" s="35"/>
      <c r="AZ108" s="36"/>
      <c r="BA108" s="33">
        <f t="shared" si="120"/>
        <v>0</v>
      </c>
      <c r="BB108" s="32">
        <f t="shared" si="121"/>
        <v>0</v>
      </c>
      <c r="BC108" s="26">
        <f t="shared" si="122"/>
        <v>0</v>
      </c>
      <c r="BD108" s="64">
        <f t="shared" si="123"/>
        <v>0</v>
      </c>
      <c r="BE108" s="33"/>
      <c r="BF108" s="61"/>
      <c r="BG108" s="35"/>
      <c r="BH108" s="35"/>
      <c r="BI108" s="35"/>
      <c r="BJ108" s="35"/>
      <c r="BK108" s="36"/>
      <c r="BL108" s="57">
        <f t="shared" si="124"/>
        <v>0</v>
      </c>
      <c r="BM108" s="48">
        <f t="shared" si="125"/>
        <v>0</v>
      </c>
      <c r="BN108" s="47">
        <f t="shared" si="126"/>
        <v>0</v>
      </c>
      <c r="BO108" s="46">
        <f t="shared" si="127"/>
        <v>0</v>
      </c>
      <c r="BP108" s="37"/>
      <c r="BQ108" s="34"/>
      <c r="BR108" s="34"/>
      <c r="BS108" s="34"/>
      <c r="BT108" s="35"/>
      <c r="BU108" s="35"/>
      <c r="BV108" s="35"/>
      <c r="BW108" s="35"/>
      <c r="BX108" s="36"/>
      <c r="BY108" s="33">
        <f t="shared" si="128"/>
        <v>0</v>
      </c>
      <c r="BZ108" s="32">
        <f t="shared" si="129"/>
        <v>0</v>
      </c>
      <c r="CA108" s="38">
        <f t="shared" si="130"/>
        <v>0</v>
      </c>
      <c r="CB108" s="27">
        <f t="shared" si="131"/>
        <v>0</v>
      </c>
    </row>
    <row r="109" spans="1:246" ht="12.75" hidden="1">
      <c r="A109" s="31"/>
      <c r="B109" s="29"/>
      <c r="C109" s="29"/>
      <c r="D109" s="30"/>
      <c r="E109" s="30"/>
      <c r="F109" s="63"/>
      <c r="G109" s="28">
        <f t="shared" si="106"/>
      </c>
      <c r="H109" s="24" t="e">
        <f>IF(AND($H$2="Y",J109&gt;0,OR(AND(G109=1,#REF!=10),AND(G109=2,#REF!=20),AND(G109=3,#REF!=30),AND(G109=4,G188=40),AND(G109=5,G194=50),AND(G109=6,G201=60),AND(G109=7,G210=70),AND(G109=8,#REF!=80),AND(G109=9,G218=90),AND(G109=10,#REF!=100))),VLOOKUP(J109-1,SortLookup!$A$13:$B$16,2,FALSE),"")</f>
        <v>#REF!</v>
      </c>
      <c r="I109" s="40" t="str">
        <f>IF(ISNA(VLOOKUP(E109,SortLookup!$A$1:$B$5,2,FALSE))," ",VLOOKUP(E109,SortLookup!$A$1:$B$5,2,FALSE))</f>
        <v> </v>
      </c>
      <c r="J109" s="25" t="str">
        <f>IF(ISNA(VLOOKUP(F109,SortLookup!$A$7:$B$11,2,FALSE))," ",VLOOKUP(F109,SortLookup!$A$7:$B$11,2,FALSE))</f>
        <v> </v>
      </c>
      <c r="K109" s="79">
        <f t="shared" si="107"/>
        <v>0</v>
      </c>
      <c r="L109" s="80">
        <f t="shared" si="108"/>
        <v>0</v>
      </c>
      <c r="M109" s="47">
        <f t="shared" si="109"/>
        <v>0</v>
      </c>
      <c r="N109" s="48">
        <f t="shared" si="110"/>
        <v>0</v>
      </c>
      <c r="O109" s="81">
        <f t="shared" si="111"/>
        <v>0</v>
      </c>
      <c r="P109" s="37"/>
      <c r="Q109" s="34"/>
      <c r="R109" s="34"/>
      <c r="S109" s="34"/>
      <c r="T109" s="34"/>
      <c r="U109" s="34"/>
      <c r="V109" s="34"/>
      <c r="W109" s="35"/>
      <c r="X109" s="35"/>
      <c r="Y109" s="35"/>
      <c r="Z109" s="35"/>
      <c r="AA109" s="36"/>
      <c r="AB109" s="33">
        <f t="shared" si="112"/>
        <v>0</v>
      </c>
      <c r="AC109" s="32">
        <f t="shared" si="113"/>
        <v>0</v>
      </c>
      <c r="AD109" s="26">
        <f t="shared" si="114"/>
        <v>0</v>
      </c>
      <c r="AE109" s="64">
        <f t="shared" si="115"/>
        <v>0</v>
      </c>
      <c r="AF109" s="37"/>
      <c r="AG109" s="34"/>
      <c r="AH109" s="34"/>
      <c r="AI109" s="34"/>
      <c r="AJ109" s="35"/>
      <c r="AK109" s="35"/>
      <c r="AL109" s="35"/>
      <c r="AM109" s="35"/>
      <c r="AN109" s="36"/>
      <c r="AO109" s="33">
        <f t="shared" si="116"/>
        <v>0</v>
      </c>
      <c r="AP109" s="32">
        <f t="shared" si="117"/>
        <v>0</v>
      </c>
      <c r="AQ109" s="26">
        <f t="shared" si="118"/>
        <v>0</v>
      </c>
      <c r="AR109" s="64">
        <f t="shared" si="119"/>
        <v>0</v>
      </c>
      <c r="AS109" s="37"/>
      <c r="AT109" s="34"/>
      <c r="AU109" s="34"/>
      <c r="AV109" s="35"/>
      <c r="AW109" s="35"/>
      <c r="AX109" s="35"/>
      <c r="AY109" s="35"/>
      <c r="AZ109" s="36"/>
      <c r="BA109" s="33">
        <f t="shared" si="120"/>
        <v>0</v>
      </c>
      <c r="BB109" s="32">
        <f t="shared" si="121"/>
        <v>0</v>
      </c>
      <c r="BC109" s="26">
        <f t="shared" si="122"/>
        <v>0</v>
      </c>
      <c r="BD109" s="64">
        <f t="shared" si="123"/>
        <v>0</v>
      </c>
      <c r="BE109" s="33"/>
      <c r="BF109" s="61"/>
      <c r="BG109" s="35"/>
      <c r="BH109" s="35"/>
      <c r="BI109" s="35"/>
      <c r="BJ109" s="35"/>
      <c r="BK109" s="36"/>
      <c r="BL109" s="57">
        <f t="shared" si="124"/>
        <v>0</v>
      </c>
      <c r="BM109" s="48">
        <f t="shared" si="125"/>
        <v>0</v>
      </c>
      <c r="BN109" s="47">
        <f t="shared" si="126"/>
        <v>0</v>
      </c>
      <c r="BO109" s="46">
        <f t="shared" si="127"/>
        <v>0</v>
      </c>
      <c r="BP109" s="37"/>
      <c r="BQ109" s="34"/>
      <c r="BR109" s="34"/>
      <c r="BS109" s="34"/>
      <c r="BT109" s="35"/>
      <c r="BU109" s="35"/>
      <c r="BV109" s="35"/>
      <c r="BW109" s="35"/>
      <c r="BX109" s="36"/>
      <c r="BY109" s="33">
        <f t="shared" si="128"/>
        <v>0</v>
      </c>
      <c r="BZ109" s="32">
        <f t="shared" si="129"/>
        <v>0</v>
      </c>
      <c r="CA109" s="38">
        <f t="shared" si="130"/>
        <v>0</v>
      </c>
      <c r="CB109" s="27">
        <f t="shared" si="131"/>
        <v>0</v>
      </c>
      <c r="CC109" s="4"/>
      <c r="CD109" s="4"/>
      <c r="CE109" s="4"/>
      <c r="CF109" s="4"/>
      <c r="CG109" s="4"/>
      <c r="CH109" s="4"/>
      <c r="CI109" s="4"/>
      <c r="CL109" s="4"/>
      <c r="CM109" s="4"/>
      <c r="CN109" s="4"/>
      <c r="CO109" s="4"/>
      <c r="CP109" s="4"/>
      <c r="CQ109" s="4"/>
      <c r="CR109" s="4"/>
      <c r="CS109" s="4"/>
      <c r="CT109" s="4"/>
      <c r="CW109" s="4"/>
      <c r="CX109" s="4"/>
      <c r="CY109" s="4"/>
      <c r="CZ109" s="4"/>
      <c r="DA109" s="4"/>
      <c r="DB109" s="4"/>
      <c r="DC109" s="4"/>
      <c r="DD109" s="4"/>
      <c r="DE109" s="4"/>
      <c r="DH109" s="4"/>
      <c r="DI109" s="4"/>
      <c r="DJ109" s="4"/>
      <c r="DK109" s="4"/>
      <c r="DL109" s="4"/>
      <c r="DM109" s="4"/>
      <c r="DN109" s="4"/>
      <c r="DO109" s="4"/>
      <c r="DP109" s="4"/>
      <c r="DS109" s="4"/>
      <c r="DT109" s="4"/>
      <c r="DU109" s="4"/>
      <c r="DV109" s="4"/>
      <c r="DW109" s="4"/>
      <c r="DX109" s="4"/>
      <c r="DY109" s="4"/>
      <c r="DZ109" s="4"/>
      <c r="EA109" s="4"/>
      <c r="ED109" s="4"/>
      <c r="EE109" s="4"/>
      <c r="EF109" s="4"/>
      <c r="EG109" s="4"/>
      <c r="EH109" s="4"/>
      <c r="EI109" s="4"/>
      <c r="EJ109" s="4"/>
      <c r="EK109" s="4"/>
      <c r="EL109" s="4"/>
      <c r="EO109" s="4"/>
      <c r="EP109" s="4"/>
      <c r="EQ109" s="4"/>
      <c r="ER109" s="4"/>
      <c r="ES109" s="4"/>
      <c r="ET109" s="4"/>
      <c r="EU109" s="4"/>
      <c r="EV109" s="4"/>
      <c r="EW109" s="4"/>
      <c r="EZ109" s="4"/>
      <c r="FA109" s="4"/>
      <c r="FB109" s="4"/>
      <c r="FC109" s="4"/>
      <c r="FD109" s="4"/>
      <c r="FE109" s="4"/>
      <c r="FF109" s="4"/>
      <c r="FG109" s="4"/>
      <c r="FH109" s="4"/>
      <c r="FK109" s="4"/>
      <c r="FL109" s="4"/>
      <c r="FM109" s="4"/>
      <c r="FN109" s="4"/>
      <c r="FO109" s="4"/>
      <c r="FP109" s="4"/>
      <c r="FQ109" s="4"/>
      <c r="FR109" s="4"/>
      <c r="FS109" s="4"/>
      <c r="FV109" s="4"/>
      <c r="FW109" s="4"/>
      <c r="FX109" s="4"/>
      <c r="FY109" s="4"/>
      <c r="FZ109" s="4"/>
      <c r="GA109" s="4"/>
      <c r="GB109" s="4"/>
      <c r="GC109" s="4"/>
      <c r="GD109" s="4"/>
      <c r="GG109" s="4"/>
      <c r="GH109" s="4"/>
      <c r="GI109" s="4"/>
      <c r="GJ109" s="4"/>
      <c r="GK109" s="4"/>
      <c r="GL109" s="4"/>
      <c r="GM109" s="4"/>
      <c r="GN109" s="4"/>
      <c r="GO109" s="4"/>
      <c r="GR109" s="4"/>
      <c r="GS109" s="4"/>
      <c r="GT109" s="4"/>
      <c r="GU109" s="4"/>
      <c r="GV109" s="4"/>
      <c r="GW109" s="4"/>
      <c r="GX109" s="4"/>
      <c r="GY109" s="4"/>
      <c r="GZ109" s="4"/>
      <c r="HC109" s="4"/>
      <c r="HD109" s="4"/>
      <c r="HE109" s="4"/>
      <c r="HF109" s="4"/>
      <c r="HG109" s="4"/>
      <c r="HH109" s="4"/>
      <c r="HI109" s="4"/>
      <c r="HJ109" s="4"/>
      <c r="HK109" s="4"/>
      <c r="HN109" s="4"/>
      <c r="HO109" s="4"/>
      <c r="HP109" s="4"/>
      <c r="HQ109" s="4"/>
      <c r="HR109" s="4"/>
      <c r="HS109" s="4"/>
      <c r="HT109" s="4"/>
      <c r="HU109" s="4"/>
      <c r="HV109" s="4"/>
      <c r="HY109" s="4"/>
      <c r="HZ109" s="4"/>
      <c r="IA109" s="4"/>
      <c r="IB109" s="4"/>
      <c r="IC109" s="4"/>
      <c r="ID109" s="4"/>
      <c r="IE109" s="4"/>
      <c r="IF109" s="4"/>
      <c r="IG109" s="4"/>
      <c r="IJ109" s="4"/>
      <c r="IK109" s="4"/>
      <c r="IL109" s="4"/>
    </row>
    <row r="110" spans="1:80" ht="12.75" hidden="1">
      <c r="A110" s="31"/>
      <c r="B110" s="29"/>
      <c r="C110" s="29"/>
      <c r="D110" s="30"/>
      <c r="E110" s="30"/>
      <c r="F110" s="63"/>
      <c r="G110" s="28">
        <f t="shared" si="106"/>
      </c>
      <c r="H110" s="24" t="e">
        <f>IF(AND($H$2="Y",J110&gt;0,OR(AND(G110=1,#REF!=10),AND(G110=2,#REF!=20),AND(G110=3,#REF!=30),AND(G110=4,G189=40),AND(G110=5,G195=50),AND(G110=6,G202=60),AND(G110=7,G211=70),AND(G110=8,#REF!=80),AND(G110=9,G219=90),AND(G110=10,#REF!=100))),VLOOKUP(J110-1,SortLookup!$A$13:$B$16,2,FALSE),"")</f>
        <v>#REF!</v>
      </c>
      <c r="I110" s="40" t="str">
        <f>IF(ISNA(VLOOKUP(E110,SortLookup!$A$1:$B$5,2,FALSE))," ",VLOOKUP(E110,SortLookup!$A$1:$B$5,2,FALSE))</f>
        <v> </v>
      </c>
      <c r="J110" s="25" t="str">
        <f>IF(ISNA(VLOOKUP(F110,SortLookup!$A$7:$B$11,2,FALSE))," ",VLOOKUP(F110,SortLookup!$A$7:$B$11,2,FALSE))</f>
        <v> </v>
      </c>
      <c r="K110" s="79">
        <f t="shared" si="107"/>
        <v>0</v>
      </c>
      <c r="L110" s="80">
        <f t="shared" si="108"/>
        <v>0</v>
      </c>
      <c r="M110" s="47">
        <f t="shared" si="109"/>
        <v>0</v>
      </c>
      <c r="N110" s="48">
        <f t="shared" si="110"/>
        <v>0</v>
      </c>
      <c r="O110" s="81">
        <f t="shared" si="111"/>
        <v>0</v>
      </c>
      <c r="P110" s="37"/>
      <c r="Q110" s="34"/>
      <c r="R110" s="34"/>
      <c r="S110" s="34"/>
      <c r="T110" s="34"/>
      <c r="U110" s="34"/>
      <c r="V110" s="34"/>
      <c r="W110" s="35"/>
      <c r="X110" s="35"/>
      <c r="Y110" s="35"/>
      <c r="Z110" s="35"/>
      <c r="AA110" s="36"/>
      <c r="AB110" s="33">
        <f t="shared" si="112"/>
        <v>0</v>
      </c>
      <c r="AC110" s="32">
        <f t="shared" si="113"/>
        <v>0</v>
      </c>
      <c r="AD110" s="26">
        <f t="shared" si="114"/>
        <v>0</v>
      </c>
      <c r="AE110" s="64">
        <f t="shared" si="115"/>
        <v>0</v>
      </c>
      <c r="AF110" s="37"/>
      <c r="AG110" s="34"/>
      <c r="AH110" s="34"/>
      <c r="AI110" s="34"/>
      <c r="AJ110" s="35"/>
      <c r="AK110" s="35"/>
      <c r="AL110" s="35"/>
      <c r="AM110" s="35"/>
      <c r="AN110" s="36"/>
      <c r="AO110" s="33">
        <f t="shared" si="116"/>
        <v>0</v>
      </c>
      <c r="AP110" s="32">
        <f t="shared" si="117"/>
        <v>0</v>
      </c>
      <c r="AQ110" s="26">
        <f t="shared" si="118"/>
        <v>0</v>
      </c>
      <c r="AR110" s="64">
        <f t="shared" si="119"/>
        <v>0</v>
      </c>
      <c r="AS110" s="37"/>
      <c r="AT110" s="34"/>
      <c r="AU110" s="34"/>
      <c r="AV110" s="35"/>
      <c r="AW110" s="35"/>
      <c r="AX110" s="35"/>
      <c r="AY110" s="35"/>
      <c r="AZ110" s="36"/>
      <c r="BA110" s="33">
        <f t="shared" si="120"/>
        <v>0</v>
      </c>
      <c r="BB110" s="32">
        <f t="shared" si="121"/>
        <v>0</v>
      </c>
      <c r="BC110" s="26">
        <f t="shared" si="122"/>
        <v>0</v>
      </c>
      <c r="BD110" s="64">
        <f t="shared" si="123"/>
        <v>0</v>
      </c>
      <c r="BE110" s="33"/>
      <c r="BF110" s="61"/>
      <c r="BG110" s="35"/>
      <c r="BH110" s="35"/>
      <c r="BI110" s="35"/>
      <c r="BJ110" s="35"/>
      <c r="BK110" s="36"/>
      <c r="BL110" s="57">
        <f t="shared" si="124"/>
        <v>0</v>
      </c>
      <c r="BM110" s="48">
        <f t="shared" si="125"/>
        <v>0</v>
      </c>
      <c r="BN110" s="47">
        <f t="shared" si="126"/>
        <v>0</v>
      </c>
      <c r="BO110" s="46">
        <f t="shared" si="127"/>
        <v>0</v>
      </c>
      <c r="BP110" s="37"/>
      <c r="BQ110" s="34"/>
      <c r="BR110" s="34"/>
      <c r="BS110" s="34"/>
      <c r="BT110" s="35"/>
      <c r="BU110" s="35"/>
      <c r="BV110" s="35"/>
      <c r="BW110" s="35"/>
      <c r="BX110" s="36"/>
      <c r="BY110" s="33">
        <f t="shared" si="128"/>
        <v>0</v>
      </c>
      <c r="BZ110" s="32">
        <f t="shared" si="129"/>
        <v>0</v>
      </c>
      <c r="CA110" s="38">
        <f t="shared" si="130"/>
        <v>0</v>
      </c>
      <c r="CB110" s="27">
        <f t="shared" si="131"/>
        <v>0</v>
      </c>
    </row>
    <row r="111" spans="1:80" ht="12.75" hidden="1">
      <c r="A111" s="31"/>
      <c r="B111" s="29"/>
      <c r="C111" s="29"/>
      <c r="D111" s="30"/>
      <c r="E111" s="30"/>
      <c r="F111" s="63"/>
      <c r="G111" s="28">
        <f t="shared" si="106"/>
      </c>
      <c r="H111" s="24" t="e">
        <f>IF(AND($H$2="Y",J111&gt;0,OR(AND(G111=1,#REF!=10),AND(G111=2,#REF!=20),AND(G111=3,#REF!=30),AND(G111=4,G190=40),AND(G111=5,G196=50),AND(G111=6,G203=60),AND(G111=7,G212=70),AND(G111=8,#REF!=80),AND(G111=9,G220=90),AND(G111=10,#REF!=100))),VLOOKUP(J111-1,SortLookup!$A$13:$B$16,2,FALSE),"")</f>
        <v>#REF!</v>
      </c>
      <c r="I111" s="40" t="str">
        <f>IF(ISNA(VLOOKUP(E111,SortLookup!$A$1:$B$5,2,FALSE))," ",VLOOKUP(E111,SortLookup!$A$1:$B$5,2,FALSE))</f>
        <v> </v>
      </c>
      <c r="J111" s="25" t="str">
        <f>IF(ISNA(VLOOKUP(F111,SortLookup!$A$7:$B$11,2,FALSE))," ",VLOOKUP(F111,SortLookup!$A$7:$B$11,2,FALSE))</f>
        <v> </v>
      </c>
      <c r="K111" s="79">
        <f t="shared" si="107"/>
        <v>0</v>
      </c>
      <c r="L111" s="80">
        <f t="shared" si="108"/>
        <v>0</v>
      </c>
      <c r="M111" s="47">
        <f t="shared" si="109"/>
        <v>0</v>
      </c>
      <c r="N111" s="48">
        <f t="shared" si="110"/>
        <v>0</v>
      </c>
      <c r="O111" s="81">
        <f t="shared" si="111"/>
        <v>0</v>
      </c>
      <c r="P111" s="37"/>
      <c r="Q111" s="34"/>
      <c r="R111" s="34"/>
      <c r="S111" s="34"/>
      <c r="T111" s="34"/>
      <c r="U111" s="34"/>
      <c r="V111" s="34"/>
      <c r="W111" s="35"/>
      <c r="X111" s="35"/>
      <c r="Y111" s="35"/>
      <c r="Z111" s="35"/>
      <c r="AA111" s="36"/>
      <c r="AB111" s="33">
        <f t="shared" si="112"/>
        <v>0</v>
      </c>
      <c r="AC111" s="32">
        <f t="shared" si="113"/>
        <v>0</v>
      </c>
      <c r="AD111" s="26">
        <f t="shared" si="114"/>
        <v>0</v>
      </c>
      <c r="AE111" s="64">
        <f t="shared" si="115"/>
        <v>0</v>
      </c>
      <c r="AF111" s="37"/>
      <c r="AG111" s="34"/>
      <c r="AH111" s="34"/>
      <c r="AI111" s="34"/>
      <c r="AJ111" s="35"/>
      <c r="AK111" s="35"/>
      <c r="AL111" s="35"/>
      <c r="AM111" s="35"/>
      <c r="AN111" s="36"/>
      <c r="AO111" s="33">
        <f t="shared" si="116"/>
        <v>0</v>
      </c>
      <c r="AP111" s="32">
        <f t="shared" si="117"/>
        <v>0</v>
      </c>
      <c r="AQ111" s="26">
        <f t="shared" si="118"/>
        <v>0</v>
      </c>
      <c r="AR111" s="64">
        <f t="shared" si="119"/>
        <v>0</v>
      </c>
      <c r="AS111" s="37"/>
      <c r="AT111" s="34"/>
      <c r="AU111" s="34"/>
      <c r="AV111" s="35"/>
      <c r="AW111" s="35"/>
      <c r="AX111" s="35"/>
      <c r="AY111" s="35"/>
      <c r="AZ111" s="36"/>
      <c r="BA111" s="33">
        <f t="shared" si="120"/>
        <v>0</v>
      </c>
      <c r="BB111" s="32">
        <f t="shared" si="121"/>
        <v>0</v>
      </c>
      <c r="BC111" s="26">
        <f t="shared" si="122"/>
        <v>0</v>
      </c>
      <c r="BD111" s="64">
        <f t="shared" si="123"/>
        <v>0</v>
      </c>
      <c r="BE111" s="33"/>
      <c r="BF111" s="61"/>
      <c r="BG111" s="35"/>
      <c r="BH111" s="35"/>
      <c r="BI111" s="35"/>
      <c r="BJ111" s="35"/>
      <c r="BK111" s="36"/>
      <c r="BL111" s="57">
        <f t="shared" si="124"/>
        <v>0</v>
      </c>
      <c r="BM111" s="48">
        <f t="shared" si="125"/>
        <v>0</v>
      </c>
      <c r="BN111" s="47">
        <f t="shared" si="126"/>
        <v>0</v>
      </c>
      <c r="BO111" s="46">
        <f t="shared" si="127"/>
        <v>0</v>
      </c>
      <c r="BP111" s="37"/>
      <c r="BQ111" s="34"/>
      <c r="BR111" s="34"/>
      <c r="BS111" s="34"/>
      <c r="BT111" s="35"/>
      <c r="BU111" s="35"/>
      <c r="BV111" s="35"/>
      <c r="BW111" s="35"/>
      <c r="BX111" s="36"/>
      <c r="BY111" s="33">
        <f t="shared" si="128"/>
        <v>0</v>
      </c>
      <c r="BZ111" s="32">
        <f t="shared" si="129"/>
        <v>0</v>
      </c>
      <c r="CA111" s="38">
        <f t="shared" si="130"/>
        <v>0</v>
      </c>
      <c r="CB111" s="27">
        <f t="shared" si="131"/>
        <v>0</v>
      </c>
    </row>
    <row r="112" spans="1:80" ht="12.75" hidden="1">
      <c r="A112" s="31"/>
      <c r="B112" s="29"/>
      <c r="C112" s="29"/>
      <c r="D112" s="30"/>
      <c r="E112" s="30"/>
      <c r="F112" s="63"/>
      <c r="G112" s="28">
        <f t="shared" si="106"/>
      </c>
      <c r="H112" s="24" t="e">
        <f>IF(AND($H$2="Y",J112&gt;0,OR(AND(G112=1,#REF!=10),AND(G112=2,#REF!=20),AND(G112=3,#REF!=30),AND(G112=4,G191=40),AND(G112=5,G197=50),AND(G112=6,G204=60),AND(G112=7,G213=70),AND(G112=8,#REF!=80),AND(G112=9,G221=90),AND(G112=10,#REF!=100))),VLOOKUP(J112-1,SortLookup!$A$13:$B$16,2,FALSE),"")</f>
        <v>#REF!</v>
      </c>
      <c r="I112" s="40" t="str">
        <f>IF(ISNA(VLOOKUP(E112,SortLookup!$A$1:$B$5,2,FALSE))," ",VLOOKUP(E112,SortLookup!$A$1:$B$5,2,FALSE))</f>
        <v> </v>
      </c>
      <c r="J112" s="25" t="str">
        <f>IF(ISNA(VLOOKUP(F112,SortLookup!$A$7:$B$11,2,FALSE))," ",VLOOKUP(F112,SortLookup!$A$7:$B$11,2,FALSE))</f>
        <v> </v>
      </c>
      <c r="K112" s="79">
        <f t="shared" si="107"/>
        <v>0</v>
      </c>
      <c r="L112" s="80">
        <f t="shared" si="108"/>
        <v>0</v>
      </c>
      <c r="M112" s="47">
        <f t="shared" si="109"/>
        <v>0</v>
      </c>
      <c r="N112" s="48">
        <f t="shared" si="110"/>
        <v>0</v>
      </c>
      <c r="O112" s="81">
        <f t="shared" si="111"/>
        <v>0</v>
      </c>
      <c r="P112" s="37"/>
      <c r="Q112" s="34"/>
      <c r="R112" s="34"/>
      <c r="S112" s="34"/>
      <c r="T112" s="34"/>
      <c r="U112" s="34"/>
      <c r="V112" s="34"/>
      <c r="W112" s="35"/>
      <c r="X112" s="35"/>
      <c r="Y112" s="35"/>
      <c r="Z112" s="35"/>
      <c r="AA112" s="36"/>
      <c r="AB112" s="33">
        <f t="shared" si="112"/>
        <v>0</v>
      </c>
      <c r="AC112" s="32">
        <f t="shared" si="113"/>
        <v>0</v>
      </c>
      <c r="AD112" s="26">
        <f t="shared" si="114"/>
        <v>0</v>
      </c>
      <c r="AE112" s="64">
        <f t="shared" si="115"/>
        <v>0</v>
      </c>
      <c r="AF112" s="37"/>
      <c r="AG112" s="34"/>
      <c r="AH112" s="34"/>
      <c r="AI112" s="34"/>
      <c r="AJ112" s="35"/>
      <c r="AK112" s="35"/>
      <c r="AL112" s="35"/>
      <c r="AM112" s="35"/>
      <c r="AN112" s="36"/>
      <c r="AO112" s="33">
        <f t="shared" si="116"/>
        <v>0</v>
      </c>
      <c r="AP112" s="32">
        <f t="shared" si="117"/>
        <v>0</v>
      </c>
      <c r="AQ112" s="26">
        <f t="shared" si="118"/>
        <v>0</v>
      </c>
      <c r="AR112" s="64">
        <f t="shared" si="119"/>
        <v>0</v>
      </c>
      <c r="AS112" s="37"/>
      <c r="AT112" s="34"/>
      <c r="AU112" s="34"/>
      <c r="AV112" s="35"/>
      <c r="AW112" s="35"/>
      <c r="AX112" s="35"/>
      <c r="AY112" s="35"/>
      <c r="AZ112" s="36"/>
      <c r="BA112" s="33">
        <f t="shared" si="120"/>
        <v>0</v>
      </c>
      <c r="BB112" s="32">
        <f t="shared" si="121"/>
        <v>0</v>
      </c>
      <c r="BC112" s="26">
        <f t="shared" si="122"/>
        <v>0</v>
      </c>
      <c r="BD112" s="64">
        <f t="shared" si="123"/>
        <v>0</v>
      </c>
      <c r="BE112" s="33"/>
      <c r="BF112" s="61"/>
      <c r="BG112" s="35"/>
      <c r="BH112" s="35"/>
      <c r="BI112" s="35"/>
      <c r="BJ112" s="35"/>
      <c r="BK112" s="36"/>
      <c r="BL112" s="57">
        <f t="shared" si="124"/>
        <v>0</v>
      </c>
      <c r="BM112" s="48">
        <f t="shared" si="125"/>
        <v>0</v>
      </c>
      <c r="BN112" s="47">
        <f t="shared" si="126"/>
        <v>0</v>
      </c>
      <c r="BO112" s="46">
        <f t="shared" si="127"/>
        <v>0</v>
      </c>
      <c r="BP112" s="37"/>
      <c r="BQ112" s="34"/>
      <c r="BR112" s="34"/>
      <c r="BS112" s="34"/>
      <c r="BT112" s="35"/>
      <c r="BU112" s="35"/>
      <c r="BV112" s="35"/>
      <c r="BW112" s="35"/>
      <c r="BX112" s="36"/>
      <c r="BY112" s="33">
        <f t="shared" si="128"/>
        <v>0</v>
      </c>
      <c r="BZ112" s="32">
        <f t="shared" si="129"/>
        <v>0</v>
      </c>
      <c r="CA112" s="38">
        <f t="shared" si="130"/>
        <v>0</v>
      </c>
      <c r="CB112" s="27">
        <f t="shared" si="131"/>
        <v>0</v>
      </c>
    </row>
    <row r="113" spans="1:80" ht="12.75" hidden="1">
      <c r="A113" s="31"/>
      <c r="B113" s="29"/>
      <c r="C113" s="29"/>
      <c r="D113" s="30"/>
      <c r="E113" s="30"/>
      <c r="F113" s="63"/>
      <c r="G113" s="28">
        <f t="shared" si="106"/>
      </c>
      <c r="H113" s="24" t="e">
        <f>IF(AND($H$2="Y",J113&gt;0,OR(AND(G113=1,#REF!=10),AND(G113=2,#REF!=20),AND(G113=3,#REF!=30),AND(G113=4,G192=40),AND(G113=5,G198=50),AND(G113=6,G205=60),AND(G113=7,G214=70),AND(G113=8,#REF!=80),AND(G113=9,G222=90),AND(G113=10,#REF!=100))),VLOOKUP(J113-1,SortLookup!$A$13:$B$16,2,FALSE),"")</f>
        <v>#REF!</v>
      </c>
      <c r="I113" s="40" t="str">
        <f>IF(ISNA(VLOOKUP(E113,SortLookup!$A$1:$B$5,2,FALSE))," ",VLOOKUP(E113,SortLookup!$A$1:$B$5,2,FALSE))</f>
        <v> </v>
      </c>
      <c r="J113" s="25" t="str">
        <f>IF(ISNA(VLOOKUP(F113,SortLookup!$A$7:$B$11,2,FALSE))," ",VLOOKUP(F113,SortLookup!$A$7:$B$11,2,FALSE))</f>
        <v> </v>
      </c>
      <c r="K113" s="79">
        <f t="shared" si="107"/>
        <v>0</v>
      </c>
      <c r="L113" s="80">
        <f t="shared" si="108"/>
        <v>0</v>
      </c>
      <c r="M113" s="47">
        <f t="shared" si="109"/>
        <v>0</v>
      </c>
      <c r="N113" s="48">
        <f t="shared" si="110"/>
        <v>0</v>
      </c>
      <c r="O113" s="81">
        <f t="shared" si="111"/>
        <v>0</v>
      </c>
      <c r="P113" s="37"/>
      <c r="Q113" s="34"/>
      <c r="R113" s="34"/>
      <c r="S113" s="34"/>
      <c r="T113" s="34"/>
      <c r="U113" s="34"/>
      <c r="V113" s="34"/>
      <c r="W113" s="35"/>
      <c r="X113" s="35"/>
      <c r="Y113" s="35"/>
      <c r="Z113" s="35"/>
      <c r="AA113" s="36"/>
      <c r="AB113" s="33">
        <f t="shared" si="112"/>
        <v>0</v>
      </c>
      <c r="AC113" s="32">
        <f t="shared" si="113"/>
        <v>0</v>
      </c>
      <c r="AD113" s="26">
        <f t="shared" si="114"/>
        <v>0</v>
      </c>
      <c r="AE113" s="64">
        <f t="shared" si="115"/>
        <v>0</v>
      </c>
      <c r="AF113" s="37"/>
      <c r="AG113" s="34"/>
      <c r="AH113" s="34"/>
      <c r="AI113" s="34"/>
      <c r="AJ113" s="35"/>
      <c r="AK113" s="35"/>
      <c r="AL113" s="35"/>
      <c r="AM113" s="35"/>
      <c r="AN113" s="36"/>
      <c r="AO113" s="33">
        <f t="shared" si="116"/>
        <v>0</v>
      </c>
      <c r="AP113" s="32">
        <f t="shared" si="117"/>
        <v>0</v>
      </c>
      <c r="AQ113" s="26">
        <f t="shared" si="118"/>
        <v>0</v>
      </c>
      <c r="AR113" s="64">
        <f t="shared" si="119"/>
        <v>0</v>
      </c>
      <c r="AS113" s="37"/>
      <c r="AT113" s="34"/>
      <c r="AU113" s="34"/>
      <c r="AV113" s="35"/>
      <c r="AW113" s="35"/>
      <c r="AX113" s="35"/>
      <c r="AY113" s="35"/>
      <c r="AZ113" s="36"/>
      <c r="BA113" s="33">
        <f t="shared" si="120"/>
        <v>0</v>
      </c>
      <c r="BB113" s="32">
        <f t="shared" si="121"/>
        <v>0</v>
      </c>
      <c r="BC113" s="26">
        <f t="shared" si="122"/>
        <v>0</v>
      </c>
      <c r="BD113" s="64">
        <f t="shared" si="123"/>
        <v>0</v>
      </c>
      <c r="BE113" s="33"/>
      <c r="BF113" s="61"/>
      <c r="BG113" s="35"/>
      <c r="BH113" s="35"/>
      <c r="BI113" s="35"/>
      <c r="BJ113" s="35"/>
      <c r="BK113" s="36"/>
      <c r="BL113" s="57">
        <f t="shared" si="124"/>
        <v>0</v>
      </c>
      <c r="BM113" s="48">
        <f t="shared" si="125"/>
        <v>0</v>
      </c>
      <c r="BN113" s="47">
        <f t="shared" si="126"/>
        <v>0</v>
      </c>
      <c r="BO113" s="46">
        <f t="shared" si="127"/>
        <v>0</v>
      </c>
      <c r="BP113" s="37"/>
      <c r="BQ113" s="34"/>
      <c r="BR113" s="34"/>
      <c r="BS113" s="34"/>
      <c r="BT113" s="35"/>
      <c r="BU113" s="35"/>
      <c r="BV113" s="35"/>
      <c r="BW113" s="35"/>
      <c r="BX113" s="36"/>
      <c r="BY113" s="33">
        <f t="shared" si="128"/>
        <v>0</v>
      </c>
      <c r="BZ113" s="32">
        <f t="shared" si="129"/>
        <v>0</v>
      </c>
      <c r="CA113" s="38">
        <f t="shared" si="130"/>
        <v>0</v>
      </c>
      <c r="CB113" s="27">
        <f t="shared" si="131"/>
        <v>0</v>
      </c>
    </row>
    <row r="114" spans="1:80" ht="12.75" hidden="1">
      <c r="A114" s="31"/>
      <c r="B114" s="29"/>
      <c r="C114" s="29"/>
      <c r="D114" s="30"/>
      <c r="E114" s="30"/>
      <c r="F114" s="63"/>
      <c r="G114" s="28">
        <f t="shared" si="106"/>
      </c>
      <c r="H114" s="24" t="e">
        <f>IF(AND($H$2="Y",J114&gt;0,OR(AND(G114=1,#REF!=10),AND(G114=2,#REF!=20),AND(G114=3,#REF!=30),AND(G114=4,G193=40),AND(G114=5,G199=50),AND(G114=6,G206=60),AND(G114=7,G215=70),AND(G114=8,#REF!=80),AND(G114=9,G223=90),AND(G114=10,#REF!=100))),VLOOKUP(J114-1,SortLookup!$A$13:$B$16,2,FALSE),"")</f>
        <v>#REF!</v>
      </c>
      <c r="I114" s="40" t="str">
        <f>IF(ISNA(VLOOKUP(E114,SortLookup!$A$1:$B$5,2,FALSE))," ",VLOOKUP(E114,SortLookup!$A$1:$B$5,2,FALSE))</f>
        <v> </v>
      </c>
      <c r="J114" s="25" t="str">
        <f>IF(ISNA(VLOOKUP(F114,SortLookup!$A$7:$B$11,2,FALSE))," ",VLOOKUP(F114,SortLookup!$A$7:$B$11,2,FALSE))</f>
        <v> </v>
      </c>
      <c r="K114" s="79">
        <f t="shared" si="107"/>
        <v>0</v>
      </c>
      <c r="L114" s="80">
        <f t="shared" si="108"/>
        <v>0</v>
      </c>
      <c r="M114" s="47">
        <f t="shared" si="109"/>
        <v>0</v>
      </c>
      <c r="N114" s="48">
        <f t="shared" si="110"/>
        <v>0</v>
      </c>
      <c r="O114" s="81">
        <f t="shared" si="111"/>
        <v>0</v>
      </c>
      <c r="P114" s="37"/>
      <c r="Q114" s="34"/>
      <c r="R114" s="34"/>
      <c r="S114" s="34"/>
      <c r="T114" s="34"/>
      <c r="U114" s="34"/>
      <c r="V114" s="34"/>
      <c r="W114" s="35"/>
      <c r="X114" s="35"/>
      <c r="Y114" s="35"/>
      <c r="Z114" s="35"/>
      <c r="AA114" s="36"/>
      <c r="AB114" s="33">
        <f t="shared" si="112"/>
        <v>0</v>
      </c>
      <c r="AC114" s="32">
        <f t="shared" si="113"/>
        <v>0</v>
      </c>
      <c r="AD114" s="26">
        <f t="shared" si="114"/>
        <v>0</v>
      </c>
      <c r="AE114" s="64">
        <f t="shared" si="115"/>
        <v>0</v>
      </c>
      <c r="AF114" s="37"/>
      <c r="AG114" s="34"/>
      <c r="AH114" s="34"/>
      <c r="AI114" s="34"/>
      <c r="AJ114" s="35"/>
      <c r="AK114" s="35"/>
      <c r="AL114" s="35"/>
      <c r="AM114" s="35"/>
      <c r="AN114" s="36"/>
      <c r="AO114" s="33">
        <f t="shared" si="116"/>
        <v>0</v>
      </c>
      <c r="AP114" s="32">
        <f t="shared" si="117"/>
        <v>0</v>
      </c>
      <c r="AQ114" s="26">
        <f t="shared" si="118"/>
        <v>0</v>
      </c>
      <c r="AR114" s="64">
        <f t="shared" si="119"/>
        <v>0</v>
      </c>
      <c r="AS114" s="37"/>
      <c r="AT114" s="34"/>
      <c r="AU114" s="34"/>
      <c r="AV114" s="35"/>
      <c r="AW114" s="35"/>
      <c r="AX114" s="35"/>
      <c r="AY114" s="35"/>
      <c r="AZ114" s="36"/>
      <c r="BA114" s="33">
        <f t="shared" si="120"/>
        <v>0</v>
      </c>
      <c r="BB114" s="32">
        <f t="shared" si="121"/>
        <v>0</v>
      </c>
      <c r="BC114" s="26">
        <f t="shared" si="122"/>
        <v>0</v>
      </c>
      <c r="BD114" s="64">
        <f t="shared" si="123"/>
        <v>0</v>
      </c>
      <c r="BE114" s="33"/>
      <c r="BF114" s="61"/>
      <c r="BG114" s="35"/>
      <c r="BH114" s="35"/>
      <c r="BI114" s="35"/>
      <c r="BJ114" s="35"/>
      <c r="BK114" s="36"/>
      <c r="BL114" s="57">
        <f t="shared" si="124"/>
        <v>0</v>
      </c>
      <c r="BM114" s="48">
        <f t="shared" si="125"/>
        <v>0</v>
      </c>
      <c r="BN114" s="47">
        <f t="shared" si="126"/>
        <v>0</v>
      </c>
      <c r="BO114" s="46">
        <f t="shared" si="127"/>
        <v>0</v>
      </c>
      <c r="BP114" s="37"/>
      <c r="BQ114" s="34"/>
      <c r="BR114" s="34"/>
      <c r="BS114" s="34"/>
      <c r="BT114" s="35"/>
      <c r="BU114" s="35"/>
      <c r="BV114" s="35"/>
      <c r="BW114" s="35"/>
      <c r="BX114" s="36"/>
      <c r="BY114" s="33">
        <f t="shared" si="128"/>
        <v>0</v>
      </c>
      <c r="BZ114" s="32">
        <f t="shared" si="129"/>
        <v>0</v>
      </c>
      <c r="CA114" s="38">
        <f t="shared" si="130"/>
        <v>0</v>
      </c>
      <c r="CB114" s="27">
        <f t="shared" si="131"/>
        <v>0</v>
      </c>
    </row>
    <row r="115" spans="1:80" ht="12.75" hidden="1">
      <c r="A115" s="31"/>
      <c r="B115" s="29"/>
      <c r="C115" s="29"/>
      <c r="D115" s="30"/>
      <c r="E115" s="30"/>
      <c r="F115" s="63"/>
      <c r="G115" s="28">
        <f t="shared" si="106"/>
      </c>
      <c r="H115" s="24" t="e">
        <f>IF(AND($H$2="Y",J115&gt;0,OR(AND(G115=1,#REF!=10),AND(G115=2,#REF!=20),AND(G115=3,#REF!=30),AND(G115=4,G194=40),AND(G115=5,G200=50),AND(G115=6,G207=60),AND(G115=7,G216=70),AND(G115=8,#REF!=80),AND(G115=9,G224=90),AND(G115=10,#REF!=100))),VLOOKUP(J115-1,SortLookup!$A$13:$B$16,2,FALSE),"")</f>
        <v>#REF!</v>
      </c>
      <c r="I115" s="40" t="str">
        <f>IF(ISNA(VLOOKUP(E115,SortLookup!$A$1:$B$5,2,FALSE))," ",VLOOKUP(E115,SortLookup!$A$1:$B$5,2,FALSE))</f>
        <v> </v>
      </c>
      <c r="J115" s="25" t="str">
        <f>IF(ISNA(VLOOKUP(F115,SortLookup!$A$7:$B$11,2,FALSE))," ",VLOOKUP(F115,SortLookup!$A$7:$B$11,2,FALSE))</f>
        <v> </v>
      </c>
      <c r="K115" s="79">
        <f t="shared" si="107"/>
        <v>0</v>
      </c>
      <c r="L115" s="80">
        <f t="shared" si="108"/>
        <v>0</v>
      </c>
      <c r="M115" s="47">
        <f t="shared" si="109"/>
        <v>0</v>
      </c>
      <c r="N115" s="48">
        <f t="shared" si="110"/>
        <v>0</v>
      </c>
      <c r="O115" s="81">
        <f t="shared" si="111"/>
        <v>0</v>
      </c>
      <c r="P115" s="37"/>
      <c r="Q115" s="34"/>
      <c r="R115" s="34"/>
      <c r="S115" s="34"/>
      <c r="T115" s="34"/>
      <c r="U115" s="34"/>
      <c r="V115" s="34"/>
      <c r="W115" s="35"/>
      <c r="X115" s="35"/>
      <c r="Y115" s="35"/>
      <c r="Z115" s="35"/>
      <c r="AA115" s="36"/>
      <c r="AB115" s="33">
        <f t="shared" si="112"/>
        <v>0</v>
      </c>
      <c r="AC115" s="32">
        <f t="shared" si="113"/>
        <v>0</v>
      </c>
      <c r="AD115" s="26">
        <f t="shared" si="114"/>
        <v>0</v>
      </c>
      <c r="AE115" s="64">
        <f t="shared" si="115"/>
        <v>0</v>
      </c>
      <c r="AF115" s="37"/>
      <c r="AG115" s="34"/>
      <c r="AH115" s="34"/>
      <c r="AI115" s="34"/>
      <c r="AJ115" s="35"/>
      <c r="AK115" s="35"/>
      <c r="AL115" s="35"/>
      <c r="AM115" s="35"/>
      <c r="AN115" s="36"/>
      <c r="AO115" s="33">
        <f t="shared" si="116"/>
        <v>0</v>
      </c>
      <c r="AP115" s="32">
        <f t="shared" si="117"/>
        <v>0</v>
      </c>
      <c r="AQ115" s="26">
        <f t="shared" si="118"/>
        <v>0</v>
      </c>
      <c r="AR115" s="64">
        <f t="shared" si="119"/>
        <v>0</v>
      </c>
      <c r="AS115" s="37"/>
      <c r="AT115" s="34"/>
      <c r="AU115" s="34"/>
      <c r="AV115" s="35"/>
      <c r="AW115" s="35"/>
      <c r="AX115" s="35"/>
      <c r="AY115" s="35"/>
      <c r="AZ115" s="36"/>
      <c r="BA115" s="33">
        <f t="shared" si="120"/>
        <v>0</v>
      </c>
      <c r="BB115" s="32">
        <f t="shared" si="121"/>
        <v>0</v>
      </c>
      <c r="BC115" s="26">
        <f t="shared" si="122"/>
        <v>0</v>
      </c>
      <c r="BD115" s="64">
        <f t="shared" si="123"/>
        <v>0</v>
      </c>
      <c r="BE115" s="33"/>
      <c r="BF115" s="61"/>
      <c r="BG115" s="35"/>
      <c r="BH115" s="35"/>
      <c r="BI115" s="35"/>
      <c r="BJ115" s="35"/>
      <c r="BK115" s="36"/>
      <c r="BL115" s="57">
        <f t="shared" si="124"/>
        <v>0</v>
      </c>
      <c r="BM115" s="48">
        <f t="shared" si="125"/>
        <v>0</v>
      </c>
      <c r="BN115" s="47">
        <f t="shared" si="126"/>
        <v>0</v>
      </c>
      <c r="BO115" s="46">
        <f t="shared" si="127"/>
        <v>0</v>
      </c>
      <c r="BP115" s="37"/>
      <c r="BQ115" s="34"/>
      <c r="BR115" s="34"/>
      <c r="BS115" s="34"/>
      <c r="BT115" s="35"/>
      <c r="BU115" s="35"/>
      <c r="BV115" s="35"/>
      <c r="BW115" s="35"/>
      <c r="BX115" s="36"/>
      <c r="BY115" s="33">
        <f t="shared" si="128"/>
        <v>0</v>
      </c>
      <c r="BZ115" s="32">
        <f t="shared" si="129"/>
        <v>0</v>
      </c>
      <c r="CA115" s="38">
        <f t="shared" si="130"/>
        <v>0</v>
      </c>
      <c r="CB115" s="27">
        <f t="shared" si="131"/>
        <v>0</v>
      </c>
    </row>
    <row r="116" spans="1:80" ht="12.75" hidden="1">
      <c r="A116" s="31"/>
      <c r="B116" s="29"/>
      <c r="C116" s="29"/>
      <c r="D116" s="30"/>
      <c r="E116" s="30"/>
      <c r="F116" s="63"/>
      <c r="G116" s="28">
        <f t="shared" si="106"/>
      </c>
      <c r="H116" s="24" t="e">
        <f>IF(AND($H$2="Y",J116&gt;0,OR(AND(G116=1,#REF!=10),AND(G116=2,#REF!=20),AND(G116=3,#REF!=30),AND(G116=4,G195=40),AND(G116=5,G201=50),AND(G116=6,G208=60),AND(G116=7,G217=70),AND(G116=8,#REF!=80),AND(G116=9,G225=90),AND(G116=10,#REF!=100))),VLOOKUP(J116-1,SortLookup!$A$13:$B$16,2,FALSE),"")</f>
        <v>#REF!</v>
      </c>
      <c r="I116" s="40" t="str">
        <f>IF(ISNA(VLOOKUP(E116,SortLookup!$A$1:$B$5,2,FALSE))," ",VLOOKUP(E116,SortLookup!$A$1:$B$5,2,FALSE))</f>
        <v> </v>
      </c>
      <c r="J116" s="25" t="str">
        <f>IF(ISNA(VLOOKUP(F116,SortLookup!$A$7:$B$11,2,FALSE))," ",VLOOKUP(F116,SortLookup!$A$7:$B$11,2,FALSE))</f>
        <v> </v>
      </c>
      <c r="K116" s="79">
        <f t="shared" si="107"/>
        <v>0</v>
      </c>
      <c r="L116" s="80">
        <f t="shared" si="108"/>
        <v>0</v>
      </c>
      <c r="M116" s="47">
        <f t="shared" si="109"/>
        <v>0</v>
      </c>
      <c r="N116" s="48">
        <f t="shared" si="110"/>
        <v>0</v>
      </c>
      <c r="O116" s="81">
        <f t="shared" si="111"/>
        <v>0</v>
      </c>
      <c r="P116" s="37"/>
      <c r="Q116" s="34"/>
      <c r="R116" s="34"/>
      <c r="S116" s="34"/>
      <c r="T116" s="34"/>
      <c r="U116" s="34"/>
      <c r="V116" s="34"/>
      <c r="W116" s="35"/>
      <c r="X116" s="35"/>
      <c r="Y116" s="35"/>
      <c r="Z116" s="35"/>
      <c r="AA116" s="36"/>
      <c r="AB116" s="33">
        <f t="shared" si="112"/>
        <v>0</v>
      </c>
      <c r="AC116" s="32">
        <f t="shared" si="113"/>
        <v>0</v>
      </c>
      <c r="AD116" s="26">
        <f t="shared" si="114"/>
        <v>0</v>
      </c>
      <c r="AE116" s="64">
        <f t="shared" si="115"/>
        <v>0</v>
      </c>
      <c r="AF116" s="37"/>
      <c r="AG116" s="34"/>
      <c r="AH116" s="34"/>
      <c r="AI116" s="34"/>
      <c r="AJ116" s="35"/>
      <c r="AK116" s="35"/>
      <c r="AL116" s="35"/>
      <c r="AM116" s="35"/>
      <c r="AN116" s="36"/>
      <c r="AO116" s="33">
        <f t="shared" si="116"/>
        <v>0</v>
      </c>
      <c r="AP116" s="32">
        <f t="shared" si="117"/>
        <v>0</v>
      </c>
      <c r="AQ116" s="26">
        <f t="shared" si="118"/>
        <v>0</v>
      </c>
      <c r="AR116" s="64">
        <f t="shared" si="119"/>
        <v>0</v>
      </c>
      <c r="AS116" s="37"/>
      <c r="AT116" s="34"/>
      <c r="AU116" s="34"/>
      <c r="AV116" s="35"/>
      <c r="AW116" s="35"/>
      <c r="AX116" s="35"/>
      <c r="AY116" s="35"/>
      <c r="AZ116" s="36"/>
      <c r="BA116" s="33">
        <f t="shared" si="120"/>
        <v>0</v>
      </c>
      <c r="BB116" s="32">
        <f t="shared" si="121"/>
        <v>0</v>
      </c>
      <c r="BC116" s="26">
        <f t="shared" si="122"/>
        <v>0</v>
      </c>
      <c r="BD116" s="64">
        <f t="shared" si="123"/>
        <v>0</v>
      </c>
      <c r="BE116" s="33"/>
      <c r="BF116" s="61"/>
      <c r="BG116" s="35"/>
      <c r="BH116" s="35"/>
      <c r="BI116" s="35"/>
      <c r="BJ116" s="35"/>
      <c r="BK116" s="36"/>
      <c r="BL116" s="57">
        <f t="shared" si="124"/>
        <v>0</v>
      </c>
      <c r="BM116" s="48">
        <f t="shared" si="125"/>
        <v>0</v>
      </c>
      <c r="BN116" s="47">
        <f t="shared" si="126"/>
        <v>0</v>
      </c>
      <c r="BO116" s="46">
        <f t="shared" si="127"/>
        <v>0</v>
      </c>
      <c r="BP116" s="37"/>
      <c r="BQ116" s="34"/>
      <c r="BR116" s="34"/>
      <c r="BS116" s="34"/>
      <c r="BT116" s="35"/>
      <c r="BU116" s="35"/>
      <c r="BV116" s="35"/>
      <c r="BW116" s="35"/>
      <c r="BX116" s="36"/>
      <c r="BY116" s="33">
        <f t="shared" si="128"/>
        <v>0</v>
      </c>
      <c r="BZ116" s="32">
        <f t="shared" si="129"/>
        <v>0</v>
      </c>
      <c r="CA116" s="38">
        <f t="shared" si="130"/>
        <v>0</v>
      </c>
      <c r="CB116" s="27">
        <f t="shared" si="131"/>
        <v>0</v>
      </c>
    </row>
    <row r="117" spans="1:80" ht="12.75" hidden="1">
      <c r="A117" s="31"/>
      <c r="B117" s="29"/>
      <c r="C117" s="29"/>
      <c r="D117" s="30"/>
      <c r="E117" s="30"/>
      <c r="F117" s="63"/>
      <c r="G117" s="28">
        <f t="shared" si="106"/>
      </c>
      <c r="H117" s="24" t="e">
        <f>IF(AND($H$2="Y",J117&gt;0,OR(AND(G117=1,#REF!=10),AND(G117=2,#REF!=20),AND(G117=3,#REF!=30),AND(G117=4,G196=40),AND(G117=5,G202=50),AND(G117=6,G209=60),AND(G117=7,G218=70),AND(G117=8,#REF!=80),AND(G117=9,G226=90),AND(G117=10,#REF!=100))),VLOOKUP(J117-1,SortLookup!$A$13:$B$16,2,FALSE),"")</f>
        <v>#REF!</v>
      </c>
      <c r="I117" s="40" t="str">
        <f>IF(ISNA(VLOOKUP(E117,SortLookup!$A$1:$B$5,2,FALSE))," ",VLOOKUP(E117,SortLookup!$A$1:$B$5,2,FALSE))</f>
        <v> </v>
      </c>
      <c r="J117" s="25" t="str">
        <f>IF(ISNA(VLOOKUP(F117,SortLookup!$A$7:$B$11,2,FALSE))," ",VLOOKUP(F117,SortLookup!$A$7:$B$11,2,FALSE))</f>
        <v> </v>
      </c>
      <c r="K117" s="79">
        <f t="shared" si="107"/>
        <v>0</v>
      </c>
      <c r="L117" s="80">
        <f t="shared" si="108"/>
        <v>0</v>
      </c>
      <c r="M117" s="47">
        <f t="shared" si="109"/>
        <v>0</v>
      </c>
      <c r="N117" s="48">
        <f t="shared" si="110"/>
        <v>0</v>
      </c>
      <c r="O117" s="81">
        <f t="shared" si="111"/>
        <v>0</v>
      </c>
      <c r="P117" s="37"/>
      <c r="Q117" s="34"/>
      <c r="R117" s="34"/>
      <c r="S117" s="34"/>
      <c r="T117" s="34"/>
      <c r="U117" s="34"/>
      <c r="V117" s="34"/>
      <c r="W117" s="35"/>
      <c r="X117" s="35"/>
      <c r="Y117" s="35"/>
      <c r="Z117" s="35"/>
      <c r="AA117" s="36"/>
      <c r="AB117" s="33">
        <f t="shared" si="112"/>
        <v>0</v>
      </c>
      <c r="AC117" s="32">
        <f t="shared" si="113"/>
        <v>0</v>
      </c>
      <c r="AD117" s="26">
        <f t="shared" si="114"/>
        <v>0</v>
      </c>
      <c r="AE117" s="64">
        <f t="shared" si="115"/>
        <v>0</v>
      </c>
      <c r="AF117" s="37"/>
      <c r="AG117" s="34"/>
      <c r="AH117" s="34"/>
      <c r="AI117" s="34"/>
      <c r="AJ117" s="35"/>
      <c r="AK117" s="35"/>
      <c r="AL117" s="35"/>
      <c r="AM117" s="35"/>
      <c r="AN117" s="36"/>
      <c r="AO117" s="33">
        <f t="shared" si="116"/>
        <v>0</v>
      </c>
      <c r="AP117" s="32">
        <f t="shared" si="117"/>
        <v>0</v>
      </c>
      <c r="AQ117" s="26">
        <f t="shared" si="118"/>
        <v>0</v>
      </c>
      <c r="AR117" s="64">
        <f t="shared" si="119"/>
        <v>0</v>
      </c>
      <c r="AS117" s="37"/>
      <c r="AT117" s="34"/>
      <c r="AU117" s="34"/>
      <c r="AV117" s="35"/>
      <c r="AW117" s="35"/>
      <c r="AX117" s="35"/>
      <c r="AY117" s="35"/>
      <c r="AZ117" s="36"/>
      <c r="BA117" s="33">
        <f t="shared" si="120"/>
        <v>0</v>
      </c>
      <c r="BB117" s="32">
        <f t="shared" si="121"/>
        <v>0</v>
      </c>
      <c r="BC117" s="26">
        <f t="shared" si="122"/>
        <v>0</v>
      </c>
      <c r="BD117" s="64">
        <f t="shared" si="123"/>
        <v>0</v>
      </c>
      <c r="BE117" s="33"/>
      <c r="BF117" s="61"/>
      <c r="BG117" s="35"/>
      <c r="BH117" s="35"/>
      <c r="BI117" s="35"/>
      <c r="BJ117" s="35"/>
      <c r="BK117" s="36"/>
      <c r="BL117" s="57">
        <f t="shared" si="124"/>
        <v>0</v>
      </c>
      <c r="BM117" s="48">
        <f t="shared" si="125"/>
        <v>0</v>
      </c>
      <c r="BN117" s="47">
        <f t="shared" si="126"/>
        <v>0</v>
      </c>
      <c r="BO117" s="46">
        <f t="shared" si="127"/>
        <v>0</v>
      </c>
      <c r="BP117" s="37"/>
      <c r="BQ117" s="34"/>
      <c r="BR117" s="34"/>
      <c r="BS117" s="34"/>
      <c r="BT117" s="35"/>
      <c r="BU117" s="35"/>
      <c r="BV117" s="35"/>
      <c r="BW117" s="35"/>
      <c r="BX117" s="36"/>
      <c r="BY117" s="33">
        <f t="shared" si="128"/>
        <v>0</v>
      </c>
      <c r="BZ117" s="32">
        <f t="shared" si="129"/>
        <v>0</v>
      </c>
      <c r="CA117" s="38">
        <f t="shared" si="130"/>
        <v>0</v>
      </c>
      <c r="CB117" s="27">
        <f t="shared" si="131"/>
        <v>0</v>
      </c>
    </row>
    <row r="118" spans="1:80" ht="12.75" hidden="1">
      <c r="A118" s="31"/>
      <c r="B118" s="29"/>
      <c r="C118" s="29"/>
      <c r="D118" s="30"/>
      <c r="E118" s="30"/>
      <c r="F118" s="63"/>
      <c r="G118" s="28">
        <f t="shared" si="106"/>
      </c>
      <c r="H118" s="24" t="e">
        <f>IF(AND($H$2="Y",J118&gt;0,OR(AND(G118=1,#REF!=10),AND(G118=2,#REF!=20),AND(G118=3,#REF!=30),AND(G118=4,G197=40),AND(G118=5,G203=50),AND(G118=6,G210=60),AND(G118=7,G219=70),AND(G118=8,#REF!=80),AND(G118=9,G227=90),AND(G118=10,#REF!=100))),VLOOKUP(J118-1,SortLookup!$A$13:$B$16,2,FALSE),"")</f>
        <v>#REF!</v>
      </c>
      <c r="I118" s="40" t="str">
        <f>IF(ISNA(VLOOKUP(E118,SortLookup!$A$1:$B$5,2,FALSE))," ",VLOOKUP(E118,SortLookup!$A$1:$B$5,2,FALSE))</f>
        <v> </v>
      </c>
      <c r="J118" s="25" t="str">
        <f>IF(ISNA(VLOOKUP(F118,SortLookup!$A$7:$B$11,2,FALSE))," ",VLOOKUP(F118,SortLookup!$A$7:$B$11,2,FALSE))</f>
        <v> </v>
      </c>
      <c r="K118" s="79">
        <f t="shared" si="107"/>
        <v>0</v>
      </c>
      <c r="L118" s="80">
        <f t="shared" si="108"/>
        <v>0</v>
      </c>
      <c r="M118" s="47">
        <f t="shared" si="109"/>
        <v>0</v>
      </c>
      <c r="N118" s="48">
        <f t="shared" si="110"/>
        <v>0</v>
      </c>
      <c r="O118" s="81">
        <f t="shared" si="111"/>
        <v>0</v>
      </c>
      <c r="P118" s="37"/>
      <c r="Q118" s="34"/>
      <c r="R118" s="34"/>
      <c r="S118" s="34"/>
      <c r="T118" s="34"/>
      <c r="U118" s="34"/>
      <c r="V118" s="34"/>
      <c r="W118" s="35"/>
      <c r="X118" s="35"/>
      <c r="Y118" s="35"/>
      <c r="Z118" s="35"/>
      <c r="AA118" s="36"/>
      <c r="AB118" s="33">
        <f t="shared" si="112"/>
        <v>0</v>
      </c>
      <c r="AC118" s="32">
        <f t="shared" si="113"/>
        <v>0</v>
      </c>
      <c r="AD118" s="26">
        <f t="shared" si="114"/>
        <v>0</v>
      </c>
      <c r="AE118" s="64">
        <f t="shared" si="115"/>
        <v>0</v>
      </c>
      <c r="AF118" s="37"/>
      <c r="AG118" s="34"/>
      <c r="AH118" s="34"/>
      <c r="AI118" s="34"/>
      <c r="AJ118" s="35"/>
      <c r="AK118" s="35"/>
      <c r="AL118" s="35"/>
      <c r="AM118" s="35"/>
      <c r="AN118" s="36"/>
      <c r="AO118" s="33">
        <f t="shared" si="116"/>
        <v>0</v>
      </c>
      <c r="AP118" s="32">
        <f t="shared" si="117"/>
        <v>0</v>
      </c>
      <c r="AQ118" s="26">
        <f t="shared" si="118"/>
        <v>0</v>
      </c>
      <c r="AR118" s="64">
        <f t="shared" si="119"/>
        <v>0</v>
      </c>
      <c r="AS118" s="37"/>
      <c r="AT118" s="34"/>
      <c r="AU118" s="34"/>
      <c r="AV118" s="35"/>
      <c r="AW118" s="35"/>
      <c r="AX118" s="35"/>
      <c r="AY118" s="35"/>
      <c r="AZ118" s="36"/>
      <c r="BA118" s="33">
        <f t="shared" si="120"/>
        <v>0</v>
      </c>
      <c r="BB118" s="32">
        <f t="shared" si="121"/>
        <v>0</v>
      </c>
      <c r="BC118" s="26">
        <f t="shared" si="122"/>
        <v>0</v>
      </c>
      <c r="BD118" s="64">
        <f t="shared" si="123"/>
        <v>0</v>
      </c>
      <c r="BE118" s="33"/>
      <c r="BF118" s="61"/>
      <c r="BG118" s="35"/>
      <c r="BH118" s="35"/>
      <c r="BI118" s="35"/>
      <c r="BJ118" s="35"/>
      <c r="BK118" s="36"/>
      <c r="BL118" s="57">
        <f t="shared" si="124"/>
        <v>0</v>
      </c>
      <c r="BM118" s="48">
        <f t="shared" si="125"/>
        <v>0</v>
      </c>
      <c r="BN118" s="47">
        <f t="shared" si="126"/>
        <v>0</v>
      </c>
      <c r="BO118" s="46">
        <f t="shared" si="127"/>
        <v>0</v>
      </c>
      <c r="BP118" s="37"/>
      <c r="BQ118" s="34"/>
      <c r="BR118" s="34"/>
      <c r="BS118" s="34"/>
      <c r="BT118" s="35"/>
      <c r="BU118" s="35"/>
      <c r="BV118" s="35"/>
      <c r="BW118" s="35"/>
      <c r="BX118" s="36"/>
      <c r="BY118" s="33">
        <f t="shared" si="128"/>
        <v>0</v>
      </c>
      <c r="BZ118" s="32">
        <f t="shared" si="129"/>
        <v>0</v>
      </c>
      <c r="CA118" s="38">
        <f t="shared" si="130"/>
        <v>0</v>
      </c>
      <c r="CB118" s="27">
        <f t="shared" si="131"/>
        <v>0</v>
      </c>
    </row>
    <row r="119" spans="1:80" ht="12.75" hidden="1">
      <c r="A119" s="31"/>
      <c r="B119" s="29"/>
      <c r="C119" s="29"/>
      <c r="D119" s="30"/>
      <c r="E119" s="30"/>
      <c r="F119" s="63"/>
      <c r="G119" s="28">
        <f t="shared" si="106"/>
      </c>
      <c r="H119" s="24" t="e">
        <f>IF(AND($H$2="Y",J119&gt;0,OR(AND(G119=1,#REF!=10),AND(G119=2,#REF!=20),AND(G119=3,#REF!=30),AND(G119=4,G198=40),AND(G119=5,G204=50),AND(G119=6,G211=60),AND(G119=7,G220=70),AND(G119=8,#REF!=80),AND(G119=9,G228=90),AND(G119=10,#REF!=100))),VLOOKUP(J119-1,SortLookup!$A$13:$B$16,2,FALSE),"")</f>
        <v>#REF!</v>
      </c>
      <c r="I119" s="40" t="str">
        <f>IF(ISNA(VLOOKUP(E119,SortLookup!$A$1:$B$5,2,FALSE))," ",VLOOKUP(E119,SortLookup!$A$1:$B$5,2,FALSE))</f>
        <v> </v>
      </c>
      <c r="J119" s="25" t="str">
        <f>IF(ISNA(VLOOKUP(F119,SortLookup!$A$7:$B$11,2,FALSE))," ",VLOOKUP(F119,SortLookup!$A$7:$B$11,2,FALSE))</f>
        <v> </v>
      </c>
      <c r="K119" s="79">
        <f t="shared" si="107"/>
        <v>0</v>
      </c>
      <c r="L119" s="80">
        <f t="shared" si="108"/>
        <v>0</v>
      </c>
      <c r="M119" s="47">
        <f t="shared" si="109"/>
        <v>0</v>
      </c>
      <c r="N119" s="48">
        <f t="shared" si="110"/>
        <v>0</v>
      </c>
      <c r="O119" s="81">
        <f t="shared" si="111"/>
        <v>0</v>
      </c>
      <c r="P119" s="37"/>
      <c r="Q119" s="34"/>
      <c r="R119" s="34"/>
      <c r="S119" s="34"/>
      <c r="T119" s="34"/>
      <c r="U119" s="34"/>
      <c r="V119" s="34"/>
      <c r="W119" s="35"/>
      <c r="X119" s="35"/>
      <c r="Y119" s="35"/>
      <c r="Z119" s="35"/>
      <c r="AA119" s="36"/>
      <c r="AB119" s="33">
        <f t="shared" si="112"/>
        <v>0</v>
      </c>
      <c r="AC119" s="32">
        <f t="shared" si="113"/>
        <v>0</v>
      </c>
      <c r="AD119" s="26">
        <f t="shared" si="114"/>
        <v>0</v>
      </c>
      <c r="AE119" s="64">
        <f t="shared" si="115"/>
        <v>0</v>
      </c>
      <c r="AF119" s="37"/>
      <c r="AG119" s="34"/>
      <c r="AH119" s="34"/>
      <c r="AI119" s="34"/>
      <c r="AJ119" s="35"/>
      <c r="AK119" s="35"/>
      <c r="AL119" s="35"/>
      <c r="AM119" s="35"/>
      <c r="AN119" s="36"/>
      <c r="AO119" s="33">
        <f t="shared" si="116"/>
        <v>0</v>
      </c>
      <c r="AP119" s="32">
        <f t="shared" si="117"/>
        <v>0</v>
      </c>
      <c r="AQ119" s="26">
        <f t="shared" si="118"/>
        <v>0</v>
      </c>
      <c r="AR119" s="64">
        <f t="shared" si="119"/>
        <v>0</v>
      </c>
      <c r="AS119" s="37"/>
      <c r="AT119" s="34"/>
      <c r="AU119" s="34"/>
      <c r="AV119" s="35"/>
      <c r="AW119" s="35"/>
      <c r="AX119" s="35"/>
      <c r="AY119" s="35"/>
      <c r="AZ119" s="36"/>
      <c r="BA119" s="33">
        <f t="shared" si="120"/>
        <v>0</v>
      </c>
      <c r="BB119" s="32">
        <f t="shared" si="121"/>
        <v>0</v>
      </c>
      <c r="BC119" s="26">
        <f t="shared" si="122"/>
        <v>0</v>
      </c>
      <c r="BD119" s="64">
        <f t="shared" si="123"/>
        <v>0</v>
      </c>
      <c r="BE119" s="33"/>
      <c r="BF119" s="61"/>
      <c r="BG119" s="35"/>
      <c r="BH119" s="35"/>
      <c r="BI119" s="35"/>
      <c r="BJ119" s="35"/>
      <c r="BK119" s="36"/>
      <c r="BL119" s="57">
        <f t="shared" si="124"/>
        <v>0</v>
      </c>
      <c r="BM119" s="48">
        <f t="shared" si="125"/>
        <v>0</v>
      </c>
      <c r="BN119" s="47">
        <f t="shared" si="126"/>
        <v>0</v>
      </c>
      <c r="BO119" s="46">
        <f t="shared" si="127"/>
        <v>0</v>
      </c>
      <c r="BP119" s="37"/>
      <c r="BQ119" s="34"/>
      <c r="BR119" s="34"/>
      <c r="BS119" s="34"/>
      <c r="BT119" s="35"/>
      <c r="BU119" s="35"/>
      <c r="BV119" s="35"/>
      <c r="BW119" s="35"/>
      <c r="BX119" s="36"/>
      <c r="BY119" s="33">
        <f t="shared" si="128"/>
        <v>0</v>
      </c>
      <c r="BZ119" s="32">
        <f t="shared" si="129"/>
        <v>0</v>
      </c>
      <c r="CA119" s="38">
        <f t="shared" si="130"/>
        <v>0</v>
      </c>
      <c r="CB119" s="27">
        <f t="shared" si="131"/>
        <v>0</v>
      </c>
    </row>
    <row r="120" spans="1:80" ht="12.75" hidden="1">
      <c r="A120" s="31"/>
      <c r="B120" s="29"/>
      <c r="C120" s="29"/>
      <c r="D120" s="30"/>
      <c r="E120" s="30"/>
      <c r="F120" s="63"/>
      <c r="G120" s="28">
        <f t="shared" si="106"/>
      </c>
      <c r="H120" s="24" t="e">
        <f>IF(AND($H$2="Y",J120&gt;0,OR(AND(G120=1,#REF!=10),AND(G120=2,#REF!=20),AND(G120=3,#REF!=30),AND(G120=4,G199=40),AND(G120=5,G205=50),AND(G120=6,G212=60),AND(G120=7,G221=70),AND(G120=8,#REF!=80),AND(G120=9,G229=90),AND(G120=10,#REF!=100))),VLOOKUP(J120-1,SortLookup!$A$13:$B$16,2,FALSE),"")</f>
        <v>#REF!</v>
      </c>
      <c r="I120" s="40" t="str">
        <f>IF(ISNA(VLOOKUP(E120,SortLookup!$A$1:$B$5,2,FALSE))," ",VLOOKUP(E120,SortLookup!$A$1:$B$5,2,FALSE))</f>
        <v> </v>
      </c>
      <c r="J120" s="25" t="str">
        <f>IF(ISNA(VLOOKUP(F120,SortLookup!$A$7:$B$11,2,FALSE))," ",VLOOKUP(F120,SortLookup!$A$7:$B$11,2,FALSE))</f>
        <v> </v>
      </c>
      <c r="K120" s="79">
        <f t="shared" si="107"/>
        <v>0</v>
      </c>
      <c r="L120" s="80">
        <f t="shared" si="108"/>
        <v>0</v>
      </c>
      <c r="M120" s="47">
        <f t="shared" si="109"/>
        <v>0</v>
      </c>
      <c r="N120" s="48">
        <f t="shared" si="110"/>
        <v>0</v>
      </c>
      <c r="O120" s="81">
        <f t="shared" si="111"/>
        <v>0</v>
      </c>
      <c r="P120" s="37"/>
      <c r="Q120" s="34"/>
      <c r="R120" s="34"/>
      <c r="S120" s="34"/>
      <c r="T120" s="34"/>
      <c r="U120" s="34"/>
      <c r="V120" s="34"/>
      <c r="W120" s="35"/>
      <c r="X120" s="35"/>
      <c r="Y120" s="35"/>
      <c r="Z120" s="35"/>
      <c r="AA120" s="36"/>
      <c r="AB120" s="33">
        <f t="shared" si="112"/>
        <v>0</v>
      </c>
      <c r="AC120" s="32">
        <f t="shared" si="113"/>
        <v>0</v>
      </c>
      <c r="AD120" s="26">
        <f t="shared" si="114"/>
        <v>0</v>
      </c>
      <c r="AE120" s="64">
        <f t="shared" si="115"/>
        <v>0</v>
      </c>
      <c r="AF120" s="37"/>
      <c r="AG120" s="34"/>
      <c r="AH120" s="34"/>
      <c r="AI120" s="34"/>
      <c r="AJ120" s="35"/>
      <c r="AK120" s="35"/>
      <c r="AL120" s="35"/>
      <c r="AM120" s="35"/>
      <c r="AN120" s="36"/>
      <c r="AO120" s="33">
        <f t="shared" si="116"/>
        <v>0</v>
      </c>
      <c r="AP120" s="32">
        <f t="shared" si="117"/>
        <v>0</v>
      </c>
      <c r="AQ120" s="26">
        <f t="shared" si="118"/>
        <v>0</v>
      </c>
      <c r="AR120" s="64">
        <f t="shared" si="119"/>
        <v>0</v>
      </c>
      <c r="AS120" s="37"/>
      <c r="AT120" s="34"/>
      <c r="AU120" s="34"/>
      <c r="AV120" s="35"/>
      <c r="AW120" s="35"/>
      <c r="AX120" s="35"/>
      <c r="AY120" s="35"/>
      <c r="AZ120" s="36"/>
      <c r="BA120" s="33">
        <f t="shared" si="120"/>
        <v>0</v>
      </c>
      <c r="BB120" s="32">
        <f t="shared" si="121"/>
        <v>0</v>
      </c>
      <c r="BC120" s="26">
        <f t="shared" si="122"/>
        <v>0</v>
      </c>
      <c r="BD120" s="64">
        <f t="shared" si="123"/>
        <v>0</v>
      </c>
      <c r="BE120" s="33"/>
      <c r="BF120" s="61"/>
      <c r="BG120" s="35"/>
      <c r="BH120" s="35"/>
      <c r="BI120" s="35"/>
      <c r="BJ120" s="35"/>
      <c r="BK120" s="36"/>
      <c r="BL120" s="57">
        <f t="shared" si="124"/>
        <v>0</v>
      </c>
      <c r="BM120" s="48">
        <f t="shared" si="125"/>
        <v>0</v>
      </c>
      <c r="BN120" s="47">
        <f t="shared" si="126"/>
        <v>0</v>
      </c>
      <c r="BO120" s="46">
        <f t="shared" si="127"/>
        <v>0</v>
      </c>
      <c r="BP120" s="37"/>
      <c r="BQ120" s="34"/>
      <c r="BR120" s="34"/>
      <c r="BS120" s="34"/>
      <c r="BT120" s="35"/>
      <c r="BU120" s="35"/>
      <c r="BV120" s="35"/>
      <c r="BW120" s="35"/>
      <c r="BX120" s="36"/>
      <c r="BY120" s="33">
        <f t="shared" si="128"/>
        <v>0</v>
      </c>
      <c r="BZ120" s="32">
        <f t="shared" si="129"/>
        <v>0</v>
      </c>
      <c r="CA120" s="38">
        <f t="shared" si="130"/>
        <v>0</v>
      </c>
      <c r="CB120" s="27">
        <f t="shared" si="131"/>
        <v>0</v>
      </c>
    </row>
    <row r="121" spans="1:80" ht="12.75" hidden="1">
      <c r="A121" s="31"/>
      <c r="B121" s="29"/>
      <c r="C121" s="29"/>
      <c r="D121" s="30"/>
      <c r="E121" s="30"/>
      <c r="F121" s="63"/>
      <c r="G121" s="28">
        <f t="shared" si="106"/>
      </c>
      <c r="H121" s="24" t="e">
        <f>IF(AND($H$2="Y",J121&gt;0,OR(AND(G121=1,#REF!=10),AND(G121=2,#REF!=20),AND(G121=3,#REF!=30),AND(G121=4,G200=40),AND(G121=5,G206=50),AND(G121=6,G213=60),AND(G121=7,G222=70),AND(G121=8,#REF!=80),AND(G121=9,G230=90),AND(G121=10,#REF!=100))),VLOOKUP(J121-1,SortLookup!$A$13:$B$16,2,FALSE),"")</f>
        <v>#REF!</v>
      </c>
      <c r="I121" s="40" t="str">
        <f>IF(ISNA(VLOOKUP(E121,SortLookup!$A$1:$B$5,2,FALSE))," ",VLOOKUP(E121,SortLookup!$A$1:$B$5,2,FALSE))</f>
        <v> </v>
      </c>
      <c r="J121" s="25" t="str">
        <f>IF(ISNA(VLOOKUP(F121,SortLookup!$A$7:$B$11,2,FALSE))," ",VLOOKUP(F121,SortLookup!$A$7:$B$11,2,FALSE))</f>
        <v> </v>
      </c>
      <c r="K121" s="79">
        <f t="shared" si="107"/>
        <v>0</v>
      </c>
      <c r="L121" s="80">
        <f t="shared" si="108"/>
        <v>0</v>
      </c>
      <c r="M121" s="47">
        <f t="shared" si="109"/>
        <v>0</v>
      </c>
      <c r="N121" s="48">
        <f t="shared" si="110"/>
        <v>0</v>
      </c>
      <c r="O121" s="81">
        <f t="shared" si="111"/>
        <v>0</v>
      </c>
      <c r="P121" s="37"/>
      <c r="Q121" s="34"/>
      <c r="R121" s="34"/>
      <c r="S121" s="34"/>
      <c r="T121" s="34"/>
      <c r="U121" s="34"/>
      <c r="V121" s="34"/>
      <c r="W121" s="35"/>
      <c r="X121" s="35"/>
      <c r="Y121" s="35"/>
      <c r="Z121" s="35"/>
      <c r="AA121" s="36"/>
      <c r="AB121" s="33">
        <f t="shared" si="112"/>
        <v>0</v>
      </c>
      <c r="AC121" s="32">
        <f t="shared" si="113"/>
        <v>0</v>
      </c>
      <c r="AD121" s="26">
        <f t="shared" si="114"/>
        <v>0</v>
      </c>
      <c r="AE121" s="64">
        <f t="shared" si="115"/>
        <v>0</v>
      </c>
      <c r="AF121" s="37"/>
      <c r="AG121" s="34"/>
      <c r="AH121" s="34"/>
      <c r="AI121" s="34"/>
      <c r="AJ121" s="35"/>
      <c r="AK121" s="35"/>
      <c r="AL121" s="35"/>
      <c r="AM121" s="35"/>
      <c r="AN121" s="36"/>
      <c r="AO121" s="33">
        <f t="shared" si="116"/>
        <v>0</v>
      </c>
      <c r="AP121" s="32">
        <f t="shared" si="117"/>
        <v>0</v>
      </c>
      <c r="AQ121" s="26">
        <f t="shared" si="118"/>
        <v>0</v>
      </c>
      <c r="AR121" s="64">
        <f t="shared" si="119"/>
        <v>0</v>
      </c>
      <c r="AS121" s="37"/>
      <c r="AT121" s="34"/>
      <c r="AU121" s="34"/>
      <c r="AV121" s="35"/>
      <c r="AW121" s="35"/>
      <c r="AX121" s="35"/>
      <c r="AY121" s="35"/>
      <c r="AZ121" s="36"/>
      <c r="BA121" s="33">
        <f t="shared" si="120"/>
        <v>0</v>
      </c>
      <c r="BB121" s="32">
        <f t="shared" si="121"/>
        <v>0</v>
      </c>
      <c r="BC121" s="26">
        <f t="shared" si="122"/>
        <v>0</v>
      </c>
      <c r="BD121" s="64">
        <f t="shared" si="123"/>
        <v>0</v>
      </c>
      <c r="BE121" s="33"/>
      <c r="BF121" s="61"/>
      <c r="BG121" s="35"/>
      <c r="BH121" s="35"/>
      <c r="BI121" s="35"/>
      <c r="BJ121" s="35"/>
      <c r="BK121" s="36"/>
      <c r="BL121" s="57">
        <f t="shared" si="124"/>
        <v>0</v>
      </c>
      <c r="BM121" s="48">
        <f t="shared" si="125"/>
        <v>0</v>
      </c>
      <c r="BN121" s="47">
        <f t="shared" si="126"/>
        <v>0</v>
      </c>
      <c r="BO121" s="46">
        <f t="shared" si="127"/>
        <v>0</v>
      </c>
      <c r="BP121" s="37"/>
      <c r="BQ121" s="34"/>
      <c r="BR121" s="34"/>
      <c r="BS121" s="34"/>
      <c r="BT121" s="35"/>
      <c r="BU121" s="35"/>
      <c r="BV121" s="35"/>
      <c r="BW121" s="35"/>
      <c r="BX121" s="36"/>
      <c r="BY121" s="33">
        <f t="shared" si="128"/>
        <v>0</v>
      </c>
      <c r="BZ121" s="32">
        <f t="shared" si="129"/>
        <v>0</v>
      </c>
      <c r="CA121" s="38">
        <f t="shared" si="130"/>
        <v>0</v>
      </c>
      <c r="CB121" s="27">
        <f t="shared" si="131"/>
        <v>0</v>
      </c>
    </row>
    <row r="122" spans="1:80" ht="12.75" hidden="1">
      <c r="A122" s="31"/>
      <c r="B122" s="29"/>
      <c r="C122" s="29"/>
      <c r="D122" s="30"/>
      <c r="E122" s="30"/>
      <c r="F122" s="63"/>
      <c r="G122" s="28">
        <f t="shared" si="106"/>
      </c>
      <c r="H122" s="24" t="e">
        <f>IF(AND($H$2="Y",J122&gt;0,OR(AND(G122=1,#REF!=10),AND(G122=2,#REF!=20),AND(G122=3,#REF!=30),AND(G122=4,G201=40),AND(G122=5,G207=50),AND(G122=6,G214=60),AND(G122=7,G223=70),AND(G122=8,#REF!=80),AND(G122=9,G231=90),AND(G122=10,#REF!=100))),VLOOKUP(J122-1,SortLookup!$A$13:$B$16,2,FALSE),"")</f>
        <v>#REF!</v>
      </c>
      <c r="I122" s="40" t="str">
        <f>IF(ISNA(VLOOKUP(E122,SortLookup!$A$1:$B$5,2,FALSE))," ",VLOOKUP(E122,SortLookup!$A$1:$B$5,2,FALSE))</f>
        <v> </v>
      </c>
      <c r="J122" s="25" t="str">
        <f>IF(ISNA(VLOOKUP(F122,SortLookup!$A$7:$B$11,2,FALSE))," ",VLOOKUP(F122,SortLookup!$A$7:$B$11,2,FALSE))</f>
        <v> </v>
      </c>
      <c r="K122" s="79">
        <f t="shared" si="107"/>
        <v>0</v>
      </c>
      <c r="L122" s="80">
        <f t="shared" si="108"/>
        <v>0</v>
      </c>
      <c r="M122" s="47">
        <f t="shared" si="109"/>
        <v>0</v>
      </c>
      <c r="N122" s="48">
        <f t="shared" si="110"/>
        <v>0</v>
      </c>
      <c r="O122" s="81">
        <f t="shared" si="111"/>
        <v>0</v>
      </c>
      <c r="P122" s="37"/>
      <c r="Q122" s="34"/>
      <c r="R122" s="34"/>
      <c r="S122" s="34"/>
      <c r="T122" s="34"/>
      <c r="U122" s="34"/>
      <c r="V122" s="34"/>
      <c r="W122" s="35"/>
      <c r="X122" s="35"/>
      <c r="Y122" s="35"/>
      <c r="Z122" s="35"/>
      <c r="AA122" s="36"/>
      <c r="AB122" s="33">
        <f t="shared" si="112"/>
        <v>0</v>
      </c>
      <c r="AC122" s="32">
        <f t="shared" si="113"/>
        <v>0</v>
      </c>
      <c r="AD122" s="26">
        <f t="shared" si="114"/>
        <v>0</v>
      </c>
      <c r="AE122" s="64">
        <f t="shared" si="115"/>
        <v>0</v>
      </c>
      <c r="AF122" s="37"/>
      <c r="AG122" s="34"/>
      <c r="AH122" s="34"/>
      <c r="AI122" s="34"/>
      <c r="AJ122" s="35"/>
      <c r="AK122" s="35"/>
      <c r="AL122" s="35"/>
      <c r="AM122" s="35"/>
      <c r="AN122" s="36"/>
      <c r="AO122" s="33">
        <f t="shared" si="116"/>
        <v>0</v>
      </c>
      <c r="AP122" s="32">
        <f t="shared" si="117"/>
        <v>0</v>
      </c>
      <c r="AQ122" s="26">
        <f t="shared" si="118"/>
        <v>0</v>
      </c>
      <c r="AR122" s="64">
        <f t="shared" si="119"/>
        <v>0</v>
      </c>
      <c r="AS122" s="37"/>
      <c r="AT122" s="34"/>
      <c r="AU122" s="34"/>
      <c r="AV122" s="35"/>
      <c r="AW122" s="35"/>
      <c r="AX122" s="35"/>
      <c r="AY122" s="35"/>
      <c r="AZ122" s="36"/>
      <c r="BA122" s="33">
        <f t="shared" si="120"/>
        <v>0</v>
      </c>
      <c r="BB122" s="32">
        <f t="shared" si="121"/>
        <v>0</v>
      </c>
      <c r="BC122" s="26">
        <f t="shared" si="122"/>
        <v>0</v>
      </c>
      <c r="BD122" s="64">
        <f t="shared" si="123"/>
        <v>0</v>
      </c>
      <c r="BE122" s="33"/>
      <c r="BF122" s="61"/>
      <c r="BG122" s="35"/>
      <c r="BH122" s="35"/>
      <c r="BI122" s="35"/>
      <c r="BJ122" s="35"/>
      <c r="BK122" s="36"/>
      <c r="BL122" s="57">
        <f t="shared" si="124"/>
        <v>0</v>
      </c>
      <c r="BM122" s="48">
        <f t="shared" si="125"/>
        <v>0</v>
      </c>
      <c r="BN122" s="47">
        <f t="shared" si="126"/>
        <v>0</v>
      </c>
      <c r="BO122" s="46">
        <f t="shared" si="127"/>
        <v>0</v>
      </c>
      <c r="BP122" s="37"/>
      <c r="BQ122" s="34"/>
      <c r="BR122" s="34"/>
      <c r="BS122" s="34"/>
      <c r="BT122" s="35"/>
      <c r="BU122" s="35"/>
      <c r="BV122" s="35"/>
      <c r="BW122" s="35"/>
      <c r="BX122" s="36"/>
      <c r="BY122" s="33">
        <f t="shared" si="128"/>
        <v>0</v>
      </c>
      <c r="BZ122" s="32">
        <f t="shared" si="129"/>
        <v>0</v>
      </c>
      <c r="CA122" s="38">
        <f t="shared" si="130"/>
        <v>0</v>
      </c>
      <c r="CB122" s="27">
        <f t="shared" si="131"/>
        <v>0</v>
      </c>
    </row>
    <row r="123" spans="1:80" ht="12.75" hidden="1">
      <c r="A123" s="31"/>
      <c r="B123" s="29"/>
      <c r="C123" s="29"/>
      <c r="D123" s="30"/>
      <c r="E123" s="30"/>
      <c r="F123" s="63"/>
      <c r="G123" s="28">
        <f t="shared" si="106"/>
      </c>
      <c r="H123" s="24" t="e">
        <f>IF(AND($H$2="Y",J123&gt;0,OR(AND(G123=1,#REF!=10),AND(G123=2,#REF!=20),AND(G123=3,#REF!=30),AND(G123=4,G202=40),AND(G123=5,G208=50),AND(G123=6,G215=60),AND(G123=7,G224=70),AND(G123=8,#REF!=80),AND(G123=9,G232=90),AND(G123=10,#REF!=100))),VLOOKUP(J123-1,SortLookup!$A$13:$B$16,2,FALSE),"")</f>
        <v>#REF!</v>
      </c>
      <c r="I123" s="40" t="str">
        <f>IF(ISNA(VLOOKUP(E123,SortLookup!$A$1:$B$5,2,FALSE))," ",VLOOKUP(E123,SortLookup!$A$1:$B$5,2,FALSE))</f>
        <v> </v>
      </c>
      <c r="J123" s="25" t="str">
        <f>IF(ISNA(VLOOKUP(F123,SortLookup!$A$7:$B$11,2,FALSE))," ",VLOOKUP(F123,SortLookup!$A$7:$B$11,2,FALSE))</f>
        <v> </v>
      </c>
      <c r="K123" s="79">
        <f t="shared" si="107"/>
        <v>0</v>
      </c>
      <c r="L123" s="80">
        <f t="shared" si="108"/>
        <v>0</v>
      </c>
      <c r="M123" s="47">
        <f t="shared" si="109"/>
        <v>0</v>
      </c>
      <c r="N123" s="48">
        <f t="shared" si="110"/>
        <v>0</v>
      </c>
      <c r="O123" s="81">
        <f t="shared" si="111"/>
        <v>0</v>
      </c>
      <c r="P123" s="37"/>
      <c r="Q123" s="34"/>
      <c r="R123" s="34"/>
      <c r="S123" s="34"/>
      <c r="T123" s="34"/>
      <c r="U123" s="34"/>
      <c r="V123" s="34"/>
      <c r="W123" s="35"/>
      <c r="X123" s="35"/>
      <c r="Y123" s="35"/>
      <c r="Z123" s="35"/>
      <c r="AA123" s="36"/>
      <c r="AB123" s="33">
        <f t="shared" si="112"/>
        <v>0</v>
      </c>
      <c r="AC123" s="32">
        <f t="shared" si="113"/>
        <v>0</v>
      </c>
      <c r="AD123" s="26">
        <f t="shared" si="114"/>
        <v>0</v>
      </c>
      <c r="AE123" s="64">
        <f t="shared" si="115"/>
        <v>0</v>
      </c>
      <c r="AF123" s="37"/>
      <c r="AG123" s="34"/>
      <c r="AH123" s="34"/>
      <c r="AI123" s="34"/>
      <c r="AJ123" s="35"/>
      <c r="AK123" s="35"/>
      <c r="AL123" s="35"/>
      <c r="AM123" s="35"/>
      <c r="AN123" s="36"/>
      <c r="AO123" s="33">
        <f t="shared" si="116"/>
        <v>0</v>
      </c>
      <c r="AP123" s="32">
        <f t="shared" si="117"/>
        <v>0</v>
      </c>
      <c r="AQ123" s="26">
        <f t="shared" si="118"/>
        <v>0</v>
      </c>
      <c r="AR123" s="64">
        <f t="shared" si="119"/>
        <v>0</v>
      </c>
      <c r="AS123" s="37"/>
      <c r="AT123" s="34"/>
      <c r="AU123" s="34"/>
      <c r="AV123" s="35"/>
      <c r="AW123" s="35"/>
      <c r="AX123" s="35"/>
      <c r="AY123" s="35"/>
      <c r="AZ123" s="36"/>
      <c r="BA123" s="33">
        <f t="shared" si="120"/>
        <v>0</v>
      </c>
      <c r="BB123" s="32">
        <f t="shared" si="121"/>
        <v>0</v>
      </c>
      <c r="BC123" s="26">
        <f t="shared" si="122"/>
        <v>0</v>
      </c>
      <c r="BD123" s="64">
        <f t="shared" si="123"/>
        <v>0</v>
      </c>
      <c r="BE123" s="33"/>
      <c r="BF123" s="61"/>
      <c r="BG123" s="35"/>
      <c r="BH123" s="35"/>
      <c r="BI123" s="35"/>
      <c r="BJ123" s="35"/>
      <c r="BK123" s="36"/>
      <c r="BL123" s="57">
        <f t="shared" si="124"/>
        <v>0</v>
      </c>
      <c r="BM123" s="48">
        <f t="shared" si="125"/>
        <v>0</v>
      </c>
      <c r="BN123" s="47">
        <f t="shared" si="126"/>
        <v>0</v>
      </c>
      <c r="BO123" s="46">
        <f t="shared" si="127"/>
        <v>0</v>
      </c>
      <c r="BP123" s="37"/>
      <c r="BQ123" s="34"/>
      <c r="BR123" s="34"/>
      <c r="BS123" s="34"/>
      <c r="BT123" s="35"/>
      <c r="BU123" s="35"/>
      <c r="BV123" s="35"/>
      <c r="BW123" s="35"/>
      <c r="BX123" s="36"/>
      <c r="BY123" s="33">
        <f t="shared" si="128"/>
        <v>0</v>
      </c>
      <c r="BZ123" s="32">
        <f t="shared" si="129"/>
        <v>0</v>
      </c>
      <c r="CA123" s="38">
        <f t="shared" si="130"/>
        <v>0</v>
      </c>
      <c r="CB123" s="27">
        <f t="shared" si="131"/>
        <v>0</v>
      </c>
    </row>
    <row r="124" spans="1:80" ht="12.75" hidden="1">
      <c r="A124" s="31"/>
      <c r="B124" s="29"/>
      <c r="C124" s="29"/>
      <c r="D124" s="30"/>
      <c r="E124" s="30"/>
      <c r="F124" s="63"/>
      <c r="G124" s="28">
        <f t="shared" si="106"/>
      </c>
      <c r="H124" s="24" t="e">
        <f>IF(AND($H$2="Y",J124&gt;0,OR(AND(G124=1,#REF!=10),AND(G124=2,#REF!=20),AND(G124=3,#REF!=30),AND(G124=4,G203=40),AND(G124=5,G209=50),AND(G124=6,G216=60),AND(G124=7,G225=70),AND(G124=8,#REF!=80),AND(G124=9,G233=90),AND(G124=10,#REF!=100))),VLOOKUP(J124-1,SortLookup!$A$13:$B$16,2,FALSE),"")</f>
        <v>#REF!</v>
      </c>
      <c r="I124" s="40" t="str">
        <f>IF(ISNA(VLOOKUP(E124,SortLookup!$A$1:$B$5,2,FALSE))," ",VLOOKUP(E124,SortLookup!$A$1:$B$5,2,FALSE))</f>
        <v> </v>
      </c>
      <c r="J124" s="25" t="str">
        <f>IF(ISNA(VLOOKUP(F124,SortLookup!$A$7:$B$11,2,FALSE))," ",VLOOKUP(F124,SortLookup!$A$7:$B$11,2,FALSE))</f>
        <v> </v>
      </c>
      <c r="K124" s="79">
        <f t="shared" si="107"/>
        <v>0</v>
      </c>
      <c r="L124" s="80">
        <f t="shared" si="108"/>
        <v>0</v>
      </c>
      <c r="M124" s="47">
        <f t="shared" si="109"/>
        <v>0</v>
      </c>
      <c r="N124" s="48">
        <f t="shared" si="110"/>
        <v>0</v>
      </c>
      <c r="O124" s="81">
        <f t="shared" si="111"/>
        <v>0</v>
      </c>
      <c r="P124" s="37"/>
      <c r="Q124" s="34"/>
      <c r="R124" s="34"/>
      <c r="S124" s="34"/>
      <c r="T124" s="34"/>
      <c r="U124" s="34"/>
      <c r="V124" s="34"/>
      <c r="W124" s="35"/>
      <c r="X124" s="35"/>
      <c r="Y124" s="35"/>
      <c r="Z124" s="35"/>
      <c r="AA124" s="36"/>
      <c r="AB124" s="33">
        <f t="shared" si="112"/>
        <v>0</v>
      </c>
      <c r="AC124" s="32">
        <f t="shared" si="113"/>
        <v>0</v>
      </c>
      <c r="AD124" s="26">
        <f t="shared" si="114"/>
        <v>0</v>
      </c>
      <c r="AE124" s="64">
        <f t="shared" si="115"/>
        <v>0</v>
      </c>
      <c r="AF124" s="37"/>
      <c r="AG124" s="34"/>
      <c r="AH124" s="34"/>
      <c r="AI124" s="34"/>
      <c r="AJ124" s="35"/>
      <c r="AK124" s="35"/>
      <c r="AL124" s="35"/>
      <c r="AM124" s="35"/>
      <c r="AN124" s="36"/>
      <c r="AO124" s="33">
        <f t="shared" si="116"/>
        <v>0</v>
      </c>
      <c r="AP124" s="32">
        <f t="shared" si="117"/>
        <v>0</v>
      </c>
      <c r="AQ124" s="26">
        <f t="shared" si="118"/>
        <v>0</v>
      </c>
      <c r="AR124" s="64">
        <f t="shared" si="119"/>
        <v>0</v>
      </c>
      <c r="AS124" s="37"/>
      <c r="AT124" s="34"/>
      <c r="AU124" s="34"/>
      <c r="AV124" s="35"/>
      <c r="AW124" s="35"/>
      <c r="AX124" s="35"/>
      <c r="AY124" s="35"/>
      <c r="AZ124" s="36"/>
      <c r="BA124" s="33">
        <f t="shared" si="120"/>
        <v>0</v>
      </c>
      <c r="BB124" s="32">
        <f t="shared" si="121"/>
        <v>0</v>
      </c>
      <c r="BC124" s="26">
        <f t="shared" si="122"/>
        <v>0</v>
      </c>
      <c r="BD124" s="64">
        <f t="shared" si="123"/>
        <v>0</v>
      </c>
      <c r="BE124" s="33"/>
      <c r="BF124" s="61"/>
      <c r="BG124" s="35"/>
      <c r="BH124" s="35"/>
      <c r="BI124" s="35"/>
      <c r="BJ124" s="35"/>
      <c r="BK124" s="36"/>
      <c r="BL124" s="57">
        <f t="shared" si="124"/>
        <v>0</v>
      </c>
      <c r="BM124" s="48">
        <f t="shared" si="125"/>
        <v>0</v>
      </c>
      <c r="BN124" s="47">
        <f t="shared" si="126"/>
        <v>0</v>
      </c>
      <c r="BO124" s="46">
        <f t="shared" si="127"/>
        <v>0</v>
      </c>
      <c r="BP124" s="37"/>
      <c r="BQ124" s="34"/>
      <c r="BR124" s="34"/>
      <c r="BS124" s="34"/>
      <c r="BT124" s="35"/>
      <c r="BU124" s="35"/>
      <c r="BV124" s="35"/>
      <c r="BW124" s="35"/>
      <c r="BX124" s="36"/>
      <c r="BY124" s="33">
        <f t="shared" si="128"/>
        <v>0</v>
      </c>
      <c r="BZ124" s="32">
        <f t="shared" si="129"/>
        <v>0</v>
      </c>
      <c r="CA124" s="38">
        <f t="shared" si="130"/>
        <v>0</v>
      </c>
      <c r="CB124" s="27">
        <f t="shared" si="131"/>
        <v>0</v>
      </c>
    </row>
    <row r="125" spans="1:80" ht="12.75" hidden="1">
      <c r="A125" s="31"/>
      <c r="B125" s="29"/>
      <c r="C125" s="29"/>
      <c r="D125" s="30"/>
      <c r="E125" s="30"/>
      <c r="F125" s="63"/>
      <c r="G125" s="28">
        <f t="shared" si="106"/>
      </c>
      <c r="H125" s="24" t="e">
        <f>IF(AND($H$2="Y",J125&gt;0,OR(AND(G125=1,#REF!=10),AND(G125=2,#REF!=20),AND(G125=3,#REF!=30),AND(G125=4,G204=40),AND(G125=5,G210=50),AND(G125=6,G217=60),AND(G125=7,G226=70),AND(G125=8,#REF!=80),AND(G125=9,G234=90),AND(G125=10,#REF!=100))),VLOOKUP(J125-1,SortLookup!$A$13:$B$16,2,FALSE),"")</f>
        <v>#REF!</v>
      </c>
      <c r="I125" s="40" t="str">
        <f>IF(ISNA(VLOOKUP(E125,SortLookup!$A$1:$B$5,2,FALSE))," ",VLOOKUP(E125,SortLookup!$A$1:$B$5,2,FALSE))</f>
        <v> </v>
      </c>
      <c r="J125" s="25" t="str">
        <f>IF(ISNA(VLOOKUP(F125,SortLookup!$A$7:$B$11,2,FALSE))," ",VLOOKUP(F125,SortLookup!$A$7:$B$11,2,FALSE))</f>
        <v> </v>
      </c>
      <c r="K125" s="79">
        <f t="shared" si="107"/>
        <v>0</v>
      </c>
      <c r="L125" s="80">
        <f t="shared" si="108"/>
        <v>0</v>
      </c>
      <c r="M125" s="47">
        <f t="shared" si="109"/>
        <v>0</v>
      </c>
      <c r="N125" s="48">
        <f t="shared" si="110"/>
        <v>0</v>
      </c>
      <c r="O125" s="81">
        <f t="shared" si="111"/>
        <v>0</v>
      </c>
      <c r="P125" s="37"/>
      <c r="Q125" s="34"/>
      <c r="R125" s="34"/>
      <c r="S125" s="34"/>
      <c r="T125" s="34"/>
      <c r="U125" s="34"/>
      <c r="V125" s="34"/>
      <c r="W125" s="35"/>
      <c r="X125" s="35"/>
      <c r="Y125" s="35"/>
      <c r="Z125" s="35"/>
      <c r="AA125" s="36"/>
      <c r="AB125" s="33">
        <f t="shared" si="112"/>
        <v>0</v>
      </c>
      <c r="AC125" s="32">
        <f t="shared" si="113"/>
        <v>0</v>
      </c>
      <c r="AD125" s="26">
        <f t="shared" si="114"/>
        <v>0</v>
      </c>
      <c r="AE125" s="64">
        <f t="shared" si="115"/>
        <v>0</v>
      </c>
      <c r="AF125" s="37"/>
      <c r="AG125" s="34"/>
      <c r="AH125" s="34"/>
      <c r="AI125" s="34"/>
      <c r="AJ125" s="35"/>
      <c r="AK125" s="35"/>
      <c r="AL125" s="35"/>
      <c r="AM125" s="35"/>
      <c r="AN125" s="36"/>
      <c r="AO125" s="33">
        <f t="shared" si="116"/>
        <v>0</v>
      </c>
      <c r="AP125" s="32">
        <f t="shared" si="117"/>
        <v>0</v>
      </c>
      <c r="AQ125" s="26">
        <f t="shared" si="118"/>
        <v>0</v>
      </c>
      <c r="AR125" s="64">
        <f t="shared" si="119"/>
        <v>0</v>
      </c>
      <c r="AS125" s="37"/>
      <c r="AT125" s="34"/>
      <c r="AU125" s="34"/>
      <c r="AV125" s="35"/>
      <c r="AW125" s="35"/>
      <c r="AX125" s="35"/>
      <c r="AY125" s="35"/>
      <c r="AZ125" s="36"/>
      <c r="BA125" s="33">
        <f t="shared" si="120"/>
        <v>0</v>
      </c>
      <c r="BB125" s="32">
        <f t="shared" si="121"/>
        <v>0</v>
      </c>
      <c r="BC125" s="26">
        <f t="shared" si="122"/>
        <v>0</v>
      </c>
      <c r="BD125" s="64">
        <f t="shared" si="123"/>
        <v>0</v>
      </c>
      <c r="BE125" s="33"/>
      <c r="BF125" s="61"/>
      <c r="BG125" s="35"/>
      <c r="BH125" s="35"/>
      <c r="BI125" s="35"/>
      <c r="BJ125" s="35"/>
      <c r="BK125" s="36"/>
      <c r="BL125" s="57">
        <f t="shared" si="124"/>
        <v>0</v>
      </c>
      <c r="BM125" s="48">
        <f t="shared" si="125"/>
        <v>0</v>
      </c>
      <c r="BN125" s="47">
        <f t="shared" si="126"/>
        <v>0</v>
      </c>
      <c r="BO125" s="46">
        <f t="shared" si="127"/>
        <v>0</v>
      </c>
      <c r="BP125" s="37"/>
      <c r="BQ125" s="34"/>
      <c r="BR125" s="34"/>
      <c r="BS125" s="34"/>
      <c r="BT125" s="35"/>
      <c r="BU125" s="35"/>
      <c r="BV125" s="35"/>
      <c r="BW125" s="35"/>
      <c r="BX125" s="36"/>
      <c r="BY125" s="33">
        <f t="shared" si="128"/>
        <v>0</v>
      </c>
      <c r="BZ125" s="32">
        <f t="shared" si="129"/>
        <v>0</v>
      </c>
      <c r="CA125" s="38">
        <f t="shared" si="130"/>
        <v>0</v>
      </c>
      <c r="CB125" s="27">
        <f t="shared" si="131"/>
        <v>0</v>
      </c>
    </row>
    <row r="126" spans="1:80" ht="12.75" customHeight="1" hidden="1" thickBot="1">
      <c r="A126" s="31"/>
      <c r="B126" s="29"/>
      <c r="C126" s="29"/>
      <c r="D126" s="30"/>
      <c r="E126" s="30"/>
      <c r="F126" s="63"/>
      <c r="G126" s="28">
        <f t="shared" si="106"/>
      </c>
      <c r="H126" s="24" t="e">
        <f>IF(AND($H$2="Y",J126&gt;0,OR(AND(G126=1,#REF!=10),AND(G126=2,#REF!=20),AND(G126=3,#REF!=30),AND(G126=4,G205=40),AND(G126=5,G211=50),AND(G126=6,G218=60),AND(G126=7,G227=70),AND(G126=8,#REF!=80),AND(G126=9,G235=90),AND(G126=10,#REF!=100))),VLOOKUP(J126-1,SortLookup!$A$13:$B$16,2,FALSE),"")</f>
        <v>#REF!</v>
      </c>
      <c r="I126" s="40" t="str">
        <f>IF(ISNA(VLOOKUP(E126,SortLookup!$A$1:$B$5,2,FALSE))," ",VLOOKUP(E126,SortLookup!$A$1:$B$5,2,FALSE))</f>
        <v> </v>
      </c>
      <c r="J126" s="25" t="str">
        <f>IF(ISNA(VLOOKUP(F126,SortLookup!$A$7:$B$11,2,FALSE))," ",VLOOKUP(F126,SortLookup!$A$7:$B$11,2,FALSE))</f>
        <v> </v>
      </c>
      <c r="K126" s="105">
        <f t="shared" si="107"/>
        <v>0</v>
      </c>
      <c r="L126" s="106">
        <f t="shared" si="108"/>
        <v>0</v>
      </c>
      <c r="M126" s="107">
        <f t="shared" si="109"/>
        <v>0</v>
      </c>
      <c r="N126" s="108">
        <f t="shared" si="110"/>
        <v>0</v>
      </c>
      <c r="O126" s="109">
        <f t="shared" si="111"/>
        <v>0</v>
      </c>
      <c r="P126" s="110"/>
      <c r="Q126" s="111"/>
      <c r="R126" s="111"/>
      <c r="S126" s="111"/>
      <c r="T126" s="111"/>
      <c r="U126" s="111"/>
      <c r="V126" s="111"/>
      <c r="W126" s="112"/>
      <c r="X126" s="35"/>
      <c r="Y126" s="35"/>
      <c r="Z126" s="35"/>
      <c r="AA126" s="36"/>
      <c r="AB126" s="33">
        <f t="shared" si="112"/>
        <v>0</v>
      </c>
      <c r="AC126" s="32">
        <f t="shared" si="113"/>
        <v>0</v>
      </c>
      <c r="AD126" s="26">
        <f t="shared" si="114"/>
        <v>0</v>
      </c>
      <c r="AE126" s="64">
        <f t="shared" si="115"/>
        <v>0</v>
      </c>
      <c r="AF126" s="37"/>
      <c r="AG126" s="34"/>
      <c r="AH126" s="34"/>
      <c r="AI126" s="34"/>
      <c r="AJ126" s="35"/>
      <c r="AK126" s="35"/>
      <c r="AL126" s="35"/>
      <c r="AM126" s="35"/>
      <c r="AN126" s="36"/>
      <c r="AO126" s="33">
        <f t="shared" si="116"/>
        <v>0</v>
      </c>
      <c r="AP126" s="32">
        <f t="shared" si="117"/>
        <v>0</v>
      </c>
      <c r="AQ126" s="26">
        <f t="shared" si="118"/>
        <v>0</v>
      </c>
      <c r="AR126" s="64">
        <f t="shared" si="119"/>
        <v>0</v>
      </c>
      <c r="AS126" s="37"/>
      <c r="AT126" s="34"/>
      <c r="AU126" s="34"/>
      <c r="AV126" s="35"/>
      <c r="AW126" s="35"/>
      <c r="AX126" s="35"/>
      <c r="AY126" s="35"/>
      <c r="AZ126" s="36"/>
      <c r="BA126" s="33">
        <f t="shared" si="120"/>
        <v>0</v>
      </c>
      <c r="BB126" s="32">
        <f t="shared" si="121"/>
        <v>0</v>
      </c>
      <c r="BC126" s="26">
        <f t="shared" si="122"/>
        <v>0</v>
      </c>
      <c r="BD126" s="64">
        <f t="shared" si="123"/>
        <v>0</v>
      </c>
      <c r="BE126" s="33"/>
      <c r="BF126" s="61"/>
      <c r="BG126" s="35"/>
      <c r="BH126" s="35"/>
      <c r="BI126" s="35"/>
      <c r="BJ126" s="35"/>
      <c r="BK126" s="36"/>
      <c r="BL126" s="57">
        <f t="shared" si="124"/>
        <v>0</v>
      </c>
      <c r="BM126" s="48">
        <f t="shared" si="125"/>
        <v>0</v>
      </c>
      <c r="BN126" s="47">
        <f t="shared" si="126"/>
        <v>0</v>
      </c>
      <c r="BO126" s="46">
        <f t="shared" si="127"/>
        <v>0</v>
      </c>
      <c r="BP126" s="37"/>
      <c r="BQ126" s="34"/>
      <c r="BR126" s="34"/>
      <c r="BS126" s="34"/>
      <c r="BT126" s="35"/>
      <c r="BU126" s="35"/>
      <c r="BV126" s="35"/>
      <c r="BW126" s="35"/>
      <c r="BX126" s="36"/>
      <c r="BY126" s="33">
        <f t="shared" si="128"/>
        <v>0</v>
      </c>
      <c r="BZ126" s="32">
        <f t="shared" si="129"/>
        <v>0</v>
      </c>
      <c r="CA126" s="38">
        <f t="shared" si="130"/>
        <v>0</v>
      </c>
      <c r="CB126" s="27">
        <f t="shared" si="131"/>
        <v>0</v>
      </c>
    </row>
    <row r="127" spans="11:80" ht="13.5" thickTop="1">
      <c r="K127" s="113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</row>
    <row r="128" spans="2:80" ht="12.75">
      <c r="B128" s="99" t="s">
        <v>138</v>
      </c>
      <c r="AE128" s="4"/>
      <c r="AF128" s="4"/>
      <c r="AG128" s="4"/>
      <c r="AH128" s="4"/>
      <c r="AJ128" s="4"/>
      <c r="AK128" s="4"/>
      <c r="AL128" s="4"/>
      <c r="AM128" s="4"/>
      <c r="AN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C128" s="4"/>
      <c r="BD128" s="4"/>
      <c r="BE128" s="4"/>
      <c r="BF128" s="4"/>
      <c r="BG128" s="4"/>
      <c r="BH128" s="4"/>
      <c r="BI128" s="4"/>
      <c r="BJ128" s="4"/>
      <c r="BK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CA128" s="4"/>
      <c r="CB128" s="4"/>
    </row>
    <row r="129" spans="2:31" ht="12.75">
      <c r="B129" s="4" t="s">
        <v>90</v>
      </c>
      <c r="AE129" s="4"/>
    </row>
    <row r="130" spans="2:31" ht="12.75">
      <c r="B130" s="4" t="s">
        <v>89</v>
      </c>
      <c r="AE130" s="4"/>
    </row>
    <row r="131" ht="12.75">
      <c r="AE131" s="4"/>
    </row>
    <row r="132" ht="12.75">
      <c r="AE132" s="4"/>
    </row>
    <row r="133" ht="12.75">
      <c r="AE133" s="4"/>
    </row>
    <row r="134" ht="12.75">
      <c r="AE134" s="4"/>
    </row>
    <row r="135" ht="12.75">
      <c r="AE135" s="4"/>
    </row>
  </sheetData>
  <sheetProtection sheet="1" selectLockedCells="1"/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  <mergeCell ref="A1:F1"/>
    <mergeCell ref="DU1:EE1"/>
    <mergeCell ref="AF1:AR1"/>
    <mergeCell ref="I1:J1"/>
    <mergeCell ref="K1:O1"/>
    <mergeCell ref="P1:AE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83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48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55</v>
      </c>
      <c r="C17" t="s">
        <v>56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84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58</v>
      </c>
    </row>
    <row r="5" s="17" customFormat="1" ht="12.75">
      <c r="A5" s="18" t="s">
        <v>59</v>
      </c>
    </row>
    <row r="6" s="17" customFormat="1" ht="12.75" customHeight="1">
      <c r="A6" s="18"/>
    </row>
    <row r="7" ht="12.75">
      <c r="A7" s="18" t="s">
        <v>60</v>
      </c>
    </row>
    <row r="8" ht="12.75">
      <c r="A8" s="18" t="s">
        <v>61</v>
      </c>
    </row>
    <row r="9" ht="12.75">
      <c r="A9" s="18" t="s">
        <v>62</v>
      </c>
    </row>
    <row r="10" ht="12.75">
      <c r="A10" s="18" t="s">
        <v>63</v>
      </c>
    </row>
    <row r="11" ht="12.75">
      <c r="A11" s="18" t="s">
        <v>64</v>
      </c>
    </row>
    <row r="12" ht="12.75">
      <c r="A12" s="18" t="s">
        <v>65</v>
      </c>
    </row>
    <row r="13" ht="12.75">
      <c r="A13" s="18" t="s">
        <v>66</v>
      </c>
    </row>
    <row r="14" ht="12.75">
      <c r="A14" s="18" t="s">
        <v>67</v>
      </c>
    </row>
    <row r="15" ht="12.75">
      <c r="A15" s="18"/>
    </row>
    <row r="16" ht="27" customHeight="1">
      <c r="A16" s="18" t="s">
        <v>72</v>
      </c>
    </row>
    <row r="17" ht="12.75">
      <c r="A17" s="18"/>
    </row>
    <row r="18" ht="12.75">
      <c r="A18" s="18"/>
    </row>
    <row r="19" ht="26.25">
      <c r="A19" s="20" t="s">
        <v>81</v>
      </c>
    </row>
    <row r="20" ht="12.75">
      <c r="A20" s="20"/>
    </row>
    <row r="21" ht="12.75">
      <c r="A21" s="17"/>
    </row>
    <row r="22" ht="12.75">
      <c r="A22" s="21" t="s">
        <v>73</v>
      </c>
    </row>
    <row r="23" ht="12.75">
      <c r="A23" s="18" t="s">
        <v>60</v>
      </c>
    </row>
    <row r="24" ht="12.75">
      <c r="A24" s="17" t="s">
        <v>74</v>
      </c>
    </row>
    <row r="25" ht="12.75">
      <c r="A25" s="17" t="s">
        <v>80</v>
      </c>
    </row>
    <row r="26" ht="12.75">
      <c r="A26" s="17" t="s">
        <v>75</v>
      </c>
    </row>
    <row r="27" ht="12.75">
      <c r="A27" s="17" t="s">
        <v>76</v>
      </c>
    </row>
    <row r="28" ht="12.75">
      <c r="A28" s="17" t="s">
        <v>77</v>
      </c>
    </row>
    <row r="29" ht="12.75">
      <c r="A29" s="17" t="s">
        <v>82</v>
      </c>
    </row>
    <row r="30" ht="12.75">
      <c r="A30" s="17" t="s">
        <v>78</v>
      </c>
    </row>
    <row r="31" ht="12.75">
      <c r="A31" s="17" t="s">
        <v>79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2013-04-16T20:27:26Z</dcterms:modified>
  <cp:category/>
  <cp:version/>
  <cp:contentType/>
  <cp:contentStatus/>
  <cp:revision>1</cp:revision>
</cp:coreProperties>
</file>