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'Scoresheet'!$A$1:$IL$85</definedName>
    <definedName name="_xlnm.Print_Titles" localSheetId="0">'Scoresheet'!$A:$F,'Scoresheet'!$1:$2</definedName>
    <definedName name="Z_1229FF16_6ED5_4DBA_B9FE_D3EE84024C57_.wvu.PrintArea" localSheetId="0" hidden="1">'Scoresheet'!$A$1:$IK$2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<sst xmlns="http://schemas.openxmlformats.org/spreadsheetml/2006/main" count="456" uniqueCount="150">
  <si>
    <t>Class</t>
  </si>
  <si>
    <t>Div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</si>
  <si>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</si>
  <si>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</si>
  <si>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</si>
  <si>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</si>
  <si>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</si>
  <si>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</si>
  <si>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</si>
  <si>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</si>
  <si>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</si>
  <si>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</si>
  <si>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</si>
  <si>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</si>
  <si>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</si>
  <si>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</si>
  <si>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</si>
  <si>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</si>
  <si>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</si>
  <si>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</si>
  <si>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</si>
  <si>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</si>
  <si>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</si>
  <si>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</si>
  <si>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</si>
  <si>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</si>
  <si>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</si>
  <si>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</si>
  <si>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</si>
  <si>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</si>
  <si>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</si>
  <si>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</si>
  <si>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</si>
  <si>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</si>
  <si>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</si>
  <si>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</si>
  <si>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</si>
  <si>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</si>
  <si>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</si>
  <si>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</si>
  <si>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</si>
  <si>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</si>
  <si>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</si>
  <si>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</si>
  <si>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</si>
  <si>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</si>
  <si>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</si>
  <si>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</si>
  <si>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</si>
  <si>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</si>
  <si>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</si>
  <si>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</si>
  <si>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</si>
  <si>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</si>
  <si>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</si>
  <si>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</si>
  <si>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</si>
  <si>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</si>
  <si>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</si>
  <si>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</si>
  <si>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</si>
  <si>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</si>
  <si>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</si>
  <si>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</si>
  <si>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</si>
  <si>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</si>
  <si>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</si>
  <si>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</si>
  <si>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</si>
  <si>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</si>
  <si>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</si>
  <si>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</si>
  <si>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</si>
  <si>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</si>
  <si>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</si>
  <si>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</si>
  <si>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</si>
  <si>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</si>
  <si>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</si>
  <si>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</si>
  <si>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</si>
  <si>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</si>
  <si>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</si>
  <si>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</si>
  <si>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</si>
  <si>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</si>
  <si>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</si>
  <si>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</si>
  <si>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</si>
  <si>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</si>
  <si>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</si>
  <si>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</si>
  <si>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</si>
  <si>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</t>
  </si>
  <si>
    <t>7</t>
  </si>
  <si>
    <t>UN</t>
  </si>
  <si>
    <t>Mick M</t>
  </si>
  <si>
    <t>Scott T</t>
  </si>
  <si>
    <t>Steve R</t>
  </si>
  <si>
    <t>OUT</t>
  </si>
  <si>
    <t>Joseph F</t>
  </si>
  <si>
    <t>Robert B</t>
  </si>
  <si>
    <t>Larry G</t>
  </si>
  <si>
    <t>3</t>
  </si>
  <si>
    <t>Galen W</t>
  </si>
  <si>
    <t>David V</t>
  </si>
  <si>
    <t>Mike B</t>
  </si>
  <si>
    <t>Pikes Peak Main Match
July 21, 2013</t>
  </si>
  <si>
    <t>Stage 1
Take the 666 Express to Hell</t>
  </si>
  <si>
    <t>Stage 2
Cuffed Up</t>
  </si>
  <si>
    <t>Stage 3
Exposed at the ATM</t>
  </si>
  <si>
    <t>Stage 4
Numbers Up</t>
  </si>
  <si>
    <t>Stage 5
Gang Dog</t>
  </si>
  <si>
    <t>Mark M</t>
  </si>
  <si>
    <t>Geoff W</t>
  </si>
  <si>
    <t>Eddie H</t>
  </si>
  <si>
    <t>John H</t>
  </si>
  <si>
    <t>Johnny W</t>
  </si>
  <si>
    <t>Aaron P</t>
  </si>
  <si>
    <t>Sean K</t>
  </si>
  <si>
    <t>Eric S</t>
  </si>
  <si>
    <t>Mike A</t>
  </si>
  <si>
    <t>Jess Mc</t>
  </si>
  <si>
    <t>Dan S</t>
  </si>
  <si>
    <t>Bruce B</t>
  </si>
  <si>
    <t>Not On
Score
Sheet</t>
  </si>
  <si>
    <t>CoF 2
Time Not
Recorded</t>
  </si>
  <si>
    <t>Pam R
(Incomplete Score Sheet)</t>
  </si>
  <si>
    <t>Fred W</t>
  </si>
  <si>
    <t>Cass W</t>
  </si>
  <si>
    <t>Kim B</t>
  </si>
  <si>
    <t>Joe K</t>
  </si>
  <si>
    <t>Ted E</t>
  </si>
  <si>
    <t>Dan Y</t>
  </si>
  <si>
    <t>Regis F</t>
  </si>
  <si>
    <t>Bill V H</t>
  </si>
  <si>
    <t>Jack T</t>
  </si>
  <si>
    <t>Doug B</t>
  </si>
  <si>
    <t>Robert M</t>
  </si>
  <si>
    <t>David L</t>
  </si>
  <si>
    <t>Patrick L **</t>
  </si>
  <si>
    <t>Chris E</t>
  </si>
  <si>
    <t>Donald M</t>
  </si>
  <si>
    <t>Kyle L</t>
  </si>
  <si>
    <t>Tim B</t>
  </si>
  <si>
    <t>Colby M</t>
  </si>
  <si>
    <t>Scott W</t>
  </si>
  <si>
    <t>Judy W</t>
  </si>
  <si>
    <t>Heath L</t>
  </si>
  <si>
    <t>Tim 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</si>
</sst>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5" fillId="33" borderId="14" xfId="0" applyNumberFormat="1" applyFont="1" applyFill="1" applyBorder="1" applyAlignment="1" applyProtection="1">
      <alignment horizontal="center" wrapText="1"/>
      <protection/>
    </xf>
    <xf numFmtId="49" fontId="5" fillId="33" borderId="15" xfId="0" applyNumberFormat="1" applyFont="1" applyFill="1" applyBorder="1" applyAlignment="1" applyProtection="1">
      <alignment horizontal="center" wrapText="1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3" fillId="0" borderId="18" xfId="0" applyNumberFormat="1" applyFont="1" applyBorder="1" applyAlignment="1" applyProtection="1">
      <alignment horizontal="right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64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4" fillId="0" borderId="24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2" fillId="0" borderId="25" xfId="0" applyNumberFormat="1" applyFont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/>
    </xf>
    <xf numFmtId="49" fontId="3" fillId="33" borderId="27" xfId="0" applyNumberFormat="1" applyFont="1" applyFill="1" applyBorder="1" applyAlignment="1" applyProtection="1">
      <alignment horizontal="center" wrapText="1"/>
      <protection/>
    </xf>
    <xf numFmtId="49" fontId="0" fillId="0" borderId="28" xfId="0" applyNumberFormat="1" applyBorder="1" applyAlignment="1" applyProtection="1">
      <alignment horizontal="center" vertical="center"/>
      <protection locked="0"/>
    </xf>
    <xf numFmtId="2" fontId="3" fillId="0" borderId="28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 applyProtection="1">
      <alignment horizontal="center" wrapText="1"/>
      <protection/>
    </xf>
    <xf numFmtId="49" fontId="3" fillId="33" borderId="31" xfId="0" applyNumberFormat="1" applyFont="1" applyFill="1" applyBorder="1" applyAlignment="1" applyProtection="1">
      <alignment horizontal="center" wrapText="1"/>
      <protection/>
    </xf>
    <xf numFmtId="49" fontId="3" fillId="33" borderId="32" xfId="0" applyNumberFormat="1" applyFont="1" applyFill="1" applyBorder="1" applyAlignment="1" applyProtection="1">
      <alignment horizontal="center" wrapText="1"/>
      <protection/>
    </xf>
    <xf numFmtId="4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center" vertical="center" textRotation="180"/>
      <protection/>
    </xf>
    <xf numFmtId="49" fontId="5" fillId="33" borderId="32" xfId="0" applyNumberFormat="1" applyFont="1" applyFill="1" applyBorder="1" applyAlignment="1" applyProtection="1">
      <alignment horizontal="center" vertical="center" textRotation="180"/>
      <protection/>
    </xf>
    <xf numFmtId="49" fontId="3" fillId="33" borderId="36" xfId="0" applyNumberFormat="1" applyFont="1" applyFill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49" fontId="3" fillId="0" borderId="35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" fontId="0" fillId="0" borderId="37" xfId="0" applyNumberFormat="1" applyBorder="1" applyAlignment="1" applyProtection="1">
      <alignment horizontal="right" vertical="center"/>
      <protection/>
    </xf>
    <xf numFmtId="2" fontId="3" fillId="0" borderId="20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0" fontId="0" fillId="0" borderId="38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0" fontId="7" fillId="33" borderId="31" xfId="0" applyNumberFormat="1" applyFont="1" applyFill="1" applyBorder="1" applyAlignment="1" applyProtection="1">
      <alignment horizontal="left" wrapText="1"/>
      <protection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2" fontId="3" fillId="0" borderId="39" xfId="0" applyNumberFormat="1" applyFont="1" applyBorder="1" applyAlignment="1" applyProtection="1">
      <alignment horizontal="right" vertical="center"/>
      <protection/>
    </xf>
    <xf numFmtId="2" fontId="0" fillId="0" borderId="40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/>
    </xf>
    <xf numFmtId="164" fontId="0" fillId="0" borderId="40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2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  <protection locked="0"/>
    </xf>
    <xf numFmtId="1" fontId="0" fillId="0" borderId="42" xfId="0" applyNumberForma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43" xfId="0" applyBorder="1" applyAlignment="1" applyProtection="1">
      <alignment horizontal="center" vertical="center"/>
      <protection/>
    </xf>
    <xf numFmtId="49" fontId="0" fillId="0" borderId="44" xfId="0" applyNumberFormat="1" applyFon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/>
    </xf>
    <xf numFmtId="1" fontId="2" fillId="0" borderId="44" xfId="0" applyNumberFormat="1" applyFont="1" applyBorder="1" applyAlignment="1" applyProtection="1">
      <alignment horizontal="center" vertical="center"/>
      <protection/>
    </xf>
    <xf numFmtId="1" fontId="4" fillId="0" borderId="44" xfId="0" applyNumberFormat="1" applyFont="1" applyBorder="1" applyAlignment="1" applyProtection="1">
      <alignment horizontal="center" vertical="center"/>
      <protection/>
    </xf>
    <xf numFmtId="1" fontId="4" fillId="0" borderId="45" xfId="0" applyNumberFormat="1" applyFont="1" applyBorder="1" applyAlignment="1" applyProtection="1">
      <alignment horizontal="center" vertical="center"/>
      <protection/>
    </xf>
    <xf numFmtId="49" fontId="3" fillId="0" borderId="47" xfId="0" applyNumberFormat="1" applyFont="1" applyBorder="1" applyAlignment="1" applyProtection="1">
      <alignment horizontal="center"/>
      <protection/>
    </xf>
    <xf numFmtId="49" fontId="3" fillId="33" borderId="48" xfId="0" applyNumberFormat="1" applyFont="1" applyFill="1" applyBorder="1" applyAlignment="1" applyProtection="1">
      <alignment horizontal="center" wrapText="1"/>
      <protection/>
    </xf>
    <xf numFmtId="49" fontId="3" fillId="33" borderId="47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center"/>
      <protection/>
    </xf>
    <xf numFmtId="49" fontId="3" fillId="33" borderId="47" xfId="0" applyNumberFormat="1" applyFont="1" applyFill="1" applyBorder="1" applyAlignment="1" applyProtection="1">
      <alignment horizontal="center" wrapText="1"/>
      <protection/>
    </xf>
    <xf numFmtId="49" fontId="6" fillId="33" borderId="47" xfId="0" applyNumberFormat="1" applyFont="1" applyFill="1" applyBorder="1" applyAlignment="1" applyProtection="1">
      <alignment horizontal="center" wrapText="1"/>
      <protection/>
    </xf>
    <xf numFmtId="49" fontId="3" fillId="33" borderId="47" xfId="0" applyNumberFormat="1" applyFont="1" applyFill="1" applyBorder="1" applyAlignment="1">
      <alignment horizontal="center"/>
    </xf>
    <xf numFmtId="49" fontId="5" fillId="33" borderId="50" xfId="0" applyNumberFormat="1" applyFont="1" applyFill="1" applyBorder="1" applyAlignment="1" applyProtection="1">
      <alignment horizontal="center" wrapText="1"/>
      <protection/>
    </xf>
    <xf numFmtId="49" fontId="5" fillId="33" borderId="47" xfId="0" applyNumberFormat="1" applyFont="1" applyFill="1" applyBorder="1" applyAlignment="1" applyProtection="1">
      <alignment horizontal="center" wrapText="1"/>
      <protection/>
    </xf>
    <xf numFmtId="49" fontId="3" fillId="33" borderId="49" xfId="0" applyNumberFormat="1" applyFont="1" applyFill="1" applyBorder="1" applyAlignment="1" applyProtection="1">
      <alignment horizontal="center" wrapText="1"/>
      <protection/>
    </xf>
    <xf numFmtId="0" fontId="0" fillId="33" borderId="51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49" fontId="3" fillId="34" borderId="47" xfId="0" applyNumberFormat="1" applyFont="1" applyFill="1" applyBorder="1" applyAlignment="1" applyProtection="1">
      <alignment horizontal="center" wrapText="1"/>
      <protection/>
    </xf>
    <xf numFmtId="49" fontId="3" fillId="34" borderId="47" xfId="0" applyNumberFormat="1" applyFont="1" applyFill="1" applyBorder="1" applyAlignment="1" applyProtection="1">
      <alignment horizontal="center"/>
      <protection/>
    </xf>
    <xf numFmtId="49" fontId="3" fillId="34" borderId="31" xfId="0" applyNumberFormat="1" applyFont="1" applyFill="1" applyBorder="1" applyAlignment="1" applyProtection="1">
      <alignment horizontal="center" wrapText="1"/>
      <protection/>
    </xf>
    <xf numFmtId="49" fontId="3" fillId="34" borderId="32" xfId="0" applyNumberFormat="1" applyFont="1" applyFill="1" applyBorder="1" applyAlignment="1" applyProtection="1">
      <alignment horizontal="center" wrapText="1"/>
      <protection/>
    </xf>
    <xf numFmtId="2" fontId="3" fillId="0" borderId="16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>
      <alignment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52" xfId="0" applyNumberFormat="1" applyBorder="1" applyAlignment="1" applyProtection="1">
      <alignment horizontal="right" vertical="center"/>
      <protection locked="0"/>
    </xf>
    <xf numFmtId="2" fontId="0" fillId="0" borderId="46" xfId="0" applyNumberFormat="1" applyBorder="1" applyAlignment="1" applyProtection="1">
      <alignment horizontal="right" vertical="center"/>
      <protection/>
    </xf>
    <xf numFmtId="164" fontId="0" fillId="0" borderId="44" xfId="0" applyNumberFormat="1" applyBorder="1" applyAlignment="1" applyProtection="1">
      <alignment horizontal="right" vertical="center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2" fontId="3" fillId="0" borderId="44" xfId="0" applyNumberFormat="1" applyFont="1" applyBorder="1" applyAlignment="1" applyProtection="1">
      <alignment horizontal="right" vertical="center"/>
      <protection/>
    </xf>
    <xf numFmtId="2" fontId="0" fillId="0" borderId="53" xfId="0" applyNumberFormat="1" applyBorder="1" applyAlignment="1" applyProtection="1">
      <alignment horizontal="right" vertical="center"/>
      <protection locked="0"/>
    </xf>
    <xf numFmtId="1" fontId="0" fillId="0" borderId="53" xfId="0" applyNumberFormat="1" applyBorder="1" applyAlignment="1" applyProtection="1">
      <alignment horizontal="right" vertical="center"/>
      <protection locked="0"/>
    </xf>
    <xf numFmtId="2" fontId="0" fillId="0" borderId="53" xfId="0" applyNumberFormat="1" applyBorder="1" applyAlignment="1" applyProtection="1">
      <alignment horizontal="right" vertical="center"/>
      <protection/>
    </xf>
    <xf numFmtId="164" fontId="0" fillId="0" borderId="53" xfId="0" applyNumberFormat="1" applyBorder="1" applyAlignment="1" applyProtection="1">
      <alignment horizontal="right" vertical="center"/>
      <protection/>
    </xf>
    <xf numFmtId="1" fontId="0" fillId="0" borderId="53" xfId="0" applyNumberFormat="1" applyBorder="1" applyAlignment="1" applyProtection="1">
      <alignment horizontal="right" vertical="center"/>
      <protection/>
    </xf>
    <xf numFmtId="2" fontId="3" fillId="0" borderId="53" xfId="0" applyNumberFormat="1" applyFont="1" applyBorder="1" applyAlignment="1" applyProtection="1">
      <alignment horizontal="right" vertical="center"/>
      <protection/>
    </xf>
    <xf numFmtId="1" fontId="0" fillId="0" borderId="54" xfId="0" applyNumberFormat="1" applyBorder="1" applyAlignment="1" applyProtection="1">
      <alignment horizontal="right" vertical="center"/>
      <protection locked="0"/>
    </xf>
    <xf numFmtId="49" fontId="3" fillId="34" borderId="30" xfId="0" applyNumberFormat="1" applyFont="1" applyFill="1" applyBorder="1" applyAlignment="1" applyProtection="1">
      <alignment horizontal="center" wrapText="1"/>
      <protection/>
    </xf>
    <xf numFmtId="49" fontId="3" fillId="34" borderId="36" xfId="0" applyNumberFormat="1" applyFont="1" applyFill="1" applyBorder="1" applyAlignment="1" applyProtection="1">
      <alignment horizontal="center" wrapText="1"/>
      <protection/>
    </xf>
    <xf numFmtId="49" fontId="3" fillId="34" borderId="55" xfId="0" applyNumberFormat="1" applyFont="1" applyFill="1" applyBorder="1" applyAlignment="1" applyProtection="1">
      <alignment horizontal="center" wrapText="1"/>
      <protection/>
    </xf>
    <xf numFmtId="0" fontId="0" fillId="0" borderId="19" xfId="0" applyBorder="1" applyAlignment="1">
      <alignment/>
    </xf>
    <xf numFmtId="2" fontId="0" fillId="0" borderId="46" xfId="0" applyNumberFormat="1" applyBorder="1" applyAlignment="1" applyProtection="1">
      <alignment horizontal="right" vertical="center"/>
      <protection locked="0"/>
    </xf>
    <xf numFmtId="2" fontId="3" fillId="0" borderId="56" xfId="0" applyNumberFormat="1" applyFont="1" applyBorder="1" applyAlignment="1" applyProtection="1">
      <alignment horizontal="right" vertical="center"/>
      <protection/>
    </xf>
    <xf numFmtId="2" fontId="3" fillId="0" borderId="57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 wrapText="1"/>
      <protection locked="0"/>
    </xf>
    <xf numFmtId="2" fontId="3" fillId="0" borderId="22" xfId="0" applyNumberFormat="1" applyFont="1" applyBorder="1" applyAlignment="1" applyProtection="1">
      <alignment horizontal="right" vertical="center" wrapText="1"/>
      <protection/>
    </xf>
    <xf numFmtId="49" fontId="0" fillId="0" borderId="16" xfId="0" applyNumberFormat="1" applyFont="1" applyBorder="1" applyAlignment="1" applyProtection="1">
      <alignment horizontal="left" vertical="center" wrapText="1"/>
      <protection locked="0"/>
    </xf>
    <xf numFmtId="0" fontId="0" fillId="34" borderId="20" xfId="0" applyFill="1" applyBorder="1" applyAlignment="1" applyProtection="1">
      <alignment horizontal="center" vertical="center"/>
      <protection/>
    </xf>
    <xf numFmtId="49" fontId="0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6" xfId="0" applyNumberFormat="1" applyFill="1" applyBorder="1" applyAlignment="1" applyProtection="1">
      <alignment horizontal="left" vertical="center"/>
      <protection locked="0"/>
    </xf>
    <xf numFmtId="49" fontId="0" fillId="34" borderId="16" xfId="0" applyNumberFormat="1" applyFill="1" applyBorder="1" applyAlignment="1" applyProtection="1">
      <alignment horizontal="center" vertical="center"/>
      <protection locked="0"/>
    </xf>
    <xf numFmtId="49" fontId="0" fillId="34" borderId="16" xfId="0" applyNumberFormat="1" applyFont="1" applyFill="1" applyBorder="1" applyAlignment="1" applyProtection="1">
      <alignment horizontal="center" vertical="center"/>
      <protection locked="0"/>
    </xf>
    <xf numFmtId="49" fontId="0" fillId="34" borderId="28" xfId="0" applyNumberFormat="1" applyFont="1" applyFill="1" applyBorder="1" applyAlignment="1" applyProtection="1">
      <alignment horizontal="center" vertical="center"/>
      <protection locked="0"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7" xfId="0" applyNumberFormat="1" applyFont="1" applyFill="1" applyBorder="1" applyAlignment="1" applyProtection="1">
      <alignment horizontal="center" vertical="center"/>
      <protection/>
    </xf>
    <xf numFmtId="2" fontId="3" fillId="34" borderId="22" xfId="0" applyNumberFormat="1" applyFont="1" applyFill="1" applyBorder="1" applyAlignment="1" applyProtection="1">
      <alignment horizontal="right" vertical="center" wrapText="1"/>
      <protection/>
    </xf>
    <xf numFmtId="2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23" xfId="0" applyNumberFormat="1" applyFill="1" applyBorder="1" applyAlignment="1" applyProtection="1">
      <alignment horizontal="right" vertical="center"/>
      <protection/>
    </xf>
    <xf numFmtId="164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37" xfId="0" applyNumberFormat="1" applyFill="1" applyBorder="1" applyAlignment="1" applyProtection="1">
      <alignment horizontal="right" vertical="center"/>
      <protection/>
    </xf>
    <xf numFmtId="2" fontId="0" fillId="34" borderId="19" xfId="0" applyNumberFormat="1" applyFill="1" applyBorder="1" applyAlignment="1" applyProtection="1">
      <alignment horizontal="right" vertical="center"/>
      <protection locked="0"/>
    </xf>
    <xf numFmtId="2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21" xfId="0" applyNumberFormat="1" applyFill="1" applyBorder="1" applyAlignment="1" applyProtection="1">
      <alignment horizontal="right" vertical="center"/>
      <protection locked="0"/>
    </xf>
    <xf numFmtId="2" fontId="0" fillId="34" borderId="19" xfId="0" applyNumberFormat="1" applyFill="1" applyBorder="1" applyAlignment="1" applyProtection="1">
      <alignment horizontal="right" vertical="center"/>
      <protection/>
    </xf>
    <xf numFmtId="164" fontId="0" fillId="34" borderId="16" xfId="0" applyNumberFormat="1" applyFill="1" applyBorder="1" applyAlignment="1" applyProtection="1">
      <alignment horizontal="right" vertical="center"/>
      <protection/>
    </xf>
    <xf numFmtId="1" fontId="0" fillId="34" borderId="16" xfId="0" applyNumberFormat="1" applyFill="1" applyBorder="1" applyAlignment="1" applyProtection="1">
      <alignment horizontal="right" vertical="center"/>
      <protection/>
    </xf>
    <xf numFmtId="2" fontId="3" fillId="34" borderId="28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ill="1" applyBorder="1" applyAlignment="1" applyProtection="1">
      <alignment horizontal="right" vertical="center" wrapText="1"/>
      <protection locked="0"/>
    </xf>
    <xf numFmtId="0" fontId="0" fillId="34" borderId="16" xfId="0" applyFill="1" applyBorder="1" applyAlignment="1">
      <alignment/>
    </xf>
    <xf numFmtId="2" fontId="0" fillId="34" borderId="25" xfId="0" applyNumberFormat="1" applyFill="1" applyBorder="1" applyAlignment="1" applyProtection="1">
      <alignment horizontal="right" vertical="center"/>
      <protection/>
    </xf>
    <xf numFmtId="2" fontId="3" fillId="34" borderId="23" xfId="0" applyNumberFormat="1" applyFont="1" applyFill="1" applyBorder="1" applyAlignment="1" applyProtection="1">
      <alignment horizontal="right" vertical="center"/>
      <protection/>
    </xf>
    <xf numFmtId="1" fontId="0" fillId="34" borderId="21" xfId="0" applyNumberFormat="1" applyFill="1" applyBorder="1" applyAlignment="1" applyProtection="1">
      <alignment horizontal="right" vertical="center"/>
      <protection/>
    </xf>
    <xf numFmtId="2" fontId="3" fillId="34" borderId="57" xfId="0" applyNumberFormat="1" applyFont="1" applyFill="1" applyBorder="1" applyAlignment="1" applyProtection="1">
      <alignment horizontal="right" vertical="center"/>
      <protection/>
    </xf>
    <xf numFmtId="2" fontId="3" fillId="34" borderId="16" xfId="0" applyNumberFormat="1" applyFont="1" applyFill="1" applyBorder="1" applyAlignment="1" applyProtection="1">
      <alignment horizontal="right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49" fontId="0" fillId="34" borderId="28" xfId="0" applyNumberForma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right" vertical="center"/>
      <protection/>
    </xf>
    <xf numFmtId="49" fontId="0" fillId="34" borderId="23" xfId="0" applyNumberFormat="1" applyFont="1" applyFill="1" applyBorder="1" applyAlignment="1" applyProtection="1">
      <alignment horizontal="left" vertical="center"/>
      <protection locked="0"/>
    </xf>
    <xf numFmtId="49" fontId="0" fillId="34" borderId="23" xfId="0" applyNumberFormat="1" applyFill="1" applyBorder="1" applyAlignment="1" applyProtection="1">
      <alignment horizontal="left" vertical="center"/>
      <protection locked="0"/>
    </xf>
    <xf numFmtId="49" fontId="0" fillId="34" borderId="23" xfId="0" applyNumberFormat="1" applyFill="1" applyBorder="1" applyAlignment="1" applyProtection="1">
      <alignment horizontal="center" vertical="center"/>
      <protection locked="0"/>
    </xf>
    <xf numFmtId="49" fontId="0" fillId="34" borderId="23" xfId="0" applyNumberFormat="1" applyFont="1" applyFill="1" applyBorder="1" applyAlignment="1" applyProtection="1">
      <alignment horizontal="center" vertical="center"/>
      <protection locked="0"/>
    </xf>
    <xf numFmtId="49" fontId="0" fillId="34" borderId="29" xfId="0" applyNumberFormat="1" applyFont="1" applyFill="1" applyBorder="1" applyAlignment="1" applyProtection="1">
      <alignment horizontal="center" vertical="center"/>
      <protection locked="0"/>
    </xf>
    <xf numFmtId="1" fontId="2" fillId="34" borderId="25" xfId="0" applyNumberFormat="1" applyFont="1" applyFill="1" applyBorder="1" applyAlignment="1" applyProtection="1">
      <alignment horizontal="center" vertical="center"/>
      <protection/>
    </xf>
    <xf numFmtId="1" fontId="2" fillId="34" borderId="23" xfId="0" applyNumberFormat="1" applyFont="1" applyFill="1" applyBorder="1" applyAlignment="1" applyProtection="1">
      <alignment horizontal="center" vertical="center"/>
      <protection/>
    </xf>
    <xf numFmtId="1" fontId="4" fillId="34" borderId="23" xfId="0" applyNumberFormat="1" applyFont="1" applyFill="1" applyBorder="1" applyAlignment="1" applyProtection="1">
      <alignment horizontal="center" vertical="center"/>
      <protection/>
    </xf>
    <xf numFmtId="1" fontId="4" fillId="34" borderId="24" xfId="0" applyNumberFormat="1" applyFont="1" applyFill="1" applyBorder="1" applyAlignment="1" applyProtection="1">
      <alignment horizontal="center" vertical="center"/>
      <protection/>
    </xf>
    <xf numFmtId="2" fontId="0" fillId="34" borderId="25" xfId="0" applyNumberFormat="1" applyFill="1" applyBorder="1" applyAlignment="1" applyProtection="1">
      <alignment horizontal="right" vertical="center"/>
      <protection locked="0"/>
    </xf>
    <xf numFmtId="2" fontId="0" fillId="34" borderId="23" xfId="0" applyNumberFormat="1" applyFill="1" applyBorder="1" applyAlignment="1" applyProtection="1">
      <alignment horizontal="right" vertical="center"/>
      <protection locked="0"/>
    </xf>
    <xf numFmtId="1" fontId="0" fillId="34" borderId="23" xfId="0" applyNumberForma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9"/>
  <sheetViews>
    <sheetView tabSelected="1" zoomScaleSheetLayoutView="100" zoomScalePageLayoutView="0" workbookViewId="0" topLeftCell="A1">
      <pane xSplit="6" ySplit="2" topLeftCell="G2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6" sqref="A86"/>
    </sheetView>
  </sheetViews>
  <sheetFormatPr defaultColWidth="6.57421875" defaultRowHeight="12.75"/>
  <cols>
    <col min="1" max="1" width="6.140625" style="5" bestFit="1" customWidth="1"/>
    <col min="2" max="2" width="20.421875" style="4" customWidth="1"/>
    <col min="3" max="3" width="3.28125" style="4" hidden="1" customWidth="1"/>
    <col min="4" max="4" width="3.421875" style="55" customWidth="1"/>
    <col min="5" max="5" width="4.8515625" style="4" customWidth="1"/>
    <col min="6" max="6" width="5.57421875" style="4" customWidth="1"/>
    <col min="7" max="8" width="3.8515625" style="13" hidden="1" customWidth="1"/>
    <col min="9" max="9" width="1.7109375" style="13" hidden="1" customWidth="1"/>
    <col min="10" max="10" width="1.57421875" style="13" hidden="1" customWidth="1"/>
    <col min="11" max="11" width="10.140625" style="13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9.00390625" style="4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8.00390625" style="0" customWidth="1"/>
    <col min="46" max="47" width="5.57421875" style="0" hidden="1" customWidth="1"/>
    <col min="48" max="48" width="4.8515625" style="0" customWidth="1"/>
    <col min="49" max="49" width="2.7109375" style="0" customWidth="1"/>
    <col min="50" max="51" width="2.28125" style="0" customWidth="1"/>
    <col min="52" max="52" width="3.57421875" style="0" customWidth="1"/>
    <col min="53" max="53" width="7.421875" style="4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6.421875" style="0" hidden="1" customWidth="1"/>
    <col min="59" max="59" width="3.8515625" style="0" hidden="1" customWidth="1"/>
    <col min="60" max="62" width="2.28125" style="0" hidden="1" customWidth="1"/>
    <col min="63" max="63" width="3.57421875" style="0" hidden="1" customWidth="1"/>
    <col min="64" max="64" width="6.57421875" style="4" hidden="1" customWidth="1"/>
    <col min="65" max="65" width="4.57421875" style="4" hidden="1" customWidth="1"/>
    <col min="66" max="66" width="4.28125" style="0" hidden="1" customWidth="1"/>
    <col min="67" max="67" width="8.7109375" style="0" hidden="1" customWidth="1"/>
    <col min="68" max="68" width="6.57421875" style="0" customWidth="1"/>
    <col min="69" max="71" width="5.57421875" style="0" hidden="1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customWidth="1"/>
    <col min="78" max="78" width="4.57421875" style="4" customWidth="1"/>
    <col min="79" max="79" width="4.28125" style="0" customWidth="1"/>
    <col min="80" max="81" width="6.7109375" style="0" customWidth="1"/>
    <col min="82" max="82" width="6.7109375" style="0" hidden="1" customWidth="1"/>
    <col min="83" max="83" width="5.28125" style="0" customWidth="1"/>
    <col min="84" max="85" width="2.8515625" style="0" customWidth="1"/>
    <col min="86" max="86" width="2.28125" style="0" customWidth="1"/>
    <col min="87" max="87" width="3.7109375" style="0" customWidth="1"/>
    <col min="88" max="88" width="6.7109375" style="4" customWidth="1"/>
    <col min="89" max="89" width="4.28125" style="4" customWidth="1"/>
    <col min="90" max="90" width="4.57421875" style="0" customWidth="1"/>
    <col min="91" max="91" width="6.7109375" style="0" customWidth="1"/>
    <col min="92" max="98" width="6.7109375" style="0" hidden="1" customWidth="1"/>
    <col min="99" max="100" width="6.7109375" style="4" hidden="1" customWidth="1"/>
    <col min="101" max="109" width="6.7109375" style="0" hidden="1" customWidth="1"/>
    <col min="110" max="111" width="6.7109375" style="4" hidden="1" customWidth="1"/>
    <col min="112" max="120" width="6.7109375" style="0" hidden="1" customWidth="1"/>
    <col min="121" max="122" width="6.7109375" style="4" hidden="1" customWidth="1"/>
    <col min="123" max="131" width="6.7109375" style="0" hidden="1" customWidth="1"/>
    <col min="132" max="133" width="6.7109375" style="4" hidden="1" customWidth="1"/>
    <col min="134" max="142" width="6.7109375" style="0" hidden="1" customWidth="1"/>
    <col min="143" max="144" width="6.7109375" style="4" hidden="1" customWidth="1"/>
    <col min="145" max="153" width="6.7109375" style="0" hidden="1" customWidth="1"/>
    <col min="154" max="155" width="6.7109375" style="4" hidden="1" customWidth="1"/>
    <col min="156" max="164" width="6.7109375" style="0" hidden="1" customWidth="1"/>
    <col min="165" max="166" width="6.7109375" style="4" hidden="1" customWidth="1"/>
    <col min="167" max="175" width="6.7109375" style="0" hidden="1" customWidth="1"/>
    <col min="176" max="177" width="6.7109375" style="4" hidden="1" customWidth="1"/>
    <col min="178" max="186" width="6.7109375" style="0" hidden="1" customWidth="1"/>
    <col min="187" max="188" width="6.7109375" style="4" hidden="1" customWidth="1"/>
    <col min="189" max="197" width="6.7109375" style="0" hidden="1" customWidth="1"/>
    <col min="198" max="199" width="6.7109375" style="4" hidden="1" customWidth="1"/>
    <col min="200" max="208" width="6.7109375" style="0" hidden="1" customWidth="1"/>
    <col min="209" max="210" width="6.7109375" style="4" hidden="1" customWidth="1"/>
    <col min="211" max="219" width="6.7109375" style="0" hidden="1" customWidth="1"/>
    <col min="220" max="221" width="6.7109375" style="4" hidden="1" customWidth="1"/>
    <col min="222" max="230" width="6.7109375" style="0" hidden="1" customWidth="1"/>
    <col min="231" max="232" width="6.7109375" style="4" hidden="1" customWidth="1"/>
    <col min="233" max="241" width="6.7109375" style="0" hidden="1" customWidth="1"/>
    <col min="242" max="243" width="6.7109375" style="4" hidden="1" customWidth="1"/>
    <col min="244" max="245" width="6.7109375" style="0" hidden="1" customWidth="1"/>
    <col min="246" max="246" width="6.7109375" style="0" customWidth="1"/>
  </cols>
  <sheetData>
    <row r="1" spans="1:246" ht="38.25" customHeight="1" thickTop="1">
      <c r="A1" s="116" t="s">
        <v>107</v>
      </c>
      <c r="B1" s="117"/>
      <c r="C1" s="117"/>
      <c r="D1" s="117"/>
      <c r="E1" s="117"/>
      <c r="F1" s="117"/>
      <c r="G1" s="22" t="s">
        <v>69</v>
      </c>
      <c r="H1" s="23" t="s">
        <v>70</v>
      </c>
      <c r="I1" s="118" t="s">
        <v>31</v>
      </c>
      <c r="J1" s="119"/>
      <c r="K1" s="120" t="s">
        <v>86</v>
      </c>
      <c r="L1" s="121"/>
      <c r="M1" s="121"/>
      <c r="N1" s="121"/>
      <c r="O1" s="122"/>
      <c r="P1" s="115" t="s">
        <v>108</v>
      </c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2" t="s">
        <v>109</v>
      </c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2" t="s">
        <v>110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2" t="s">
        <v>87</v>
      </c>
      <c r="BF1" s="112"/>
      <c r="BG1" s="113"/>
      <c r="BH1" s="113"/>
      <c r="BI1" s="113"/>
      <c r="BJ1" s="113"/>
      <c r="BK1" s="113"/>
      <c r="BL1" s="113"/>
      <c r="BM1" s="113"/>
      <c r="BN1" s="113"/>
      <c r="BO1" s="113"/>
      <c r="BP1" s="115" t="s">
        <v>111</v>
      </c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23" t="s">
        <v>112</v>
      </c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11" t="s">
        <v>2</v>
      </c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 t="s">
        <v>3</v>
      </c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 t="s">
        <v>4</v>
      </c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 t="s">
        <v>5</v>
      </c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 t="s">
        <v>6</v>
      </c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 t="s">
        <v>7</v>
      </c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 t="s">
        <v>8</v>
      </c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 t="s">
        <v>9</v>
      </c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 t="s">
        <v>10</v>
      </c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 t="s">
        <v>11</v>
      </c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 t="s">
        <v>12</v>
      </c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 t="s">
        <v>13</v>
      </c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 t="s">
        <v>14</v>
      </c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 t="s">
        <v>15</v>
      </c>
      <c r="IB1" s="111"/>
      <c r="IC1" s="111"/>
      <c r="ID1" s="111"/>
      <c r="IE1" s="111"/>
      <c r="IF1" s="111"/>
      <c r="IG1" s="111"/>
      <c r="IH1" s="111"/>
      <c r="II1" s="111"/>
      <c r="IJ1" s="111"/>
      <c r="IK1" s="114"/>
      <c r="IL1" s="51"/>
    </row>
    <row r="2" spans="1:246" ht="59.25" customHeight="1" thickBot="1">
      <c r="A2" s="63" t="s">
        <v>85</v>
      </c>
      <c r="B2" s="64" t="s">
        <v>84</v>
      </c>
      <c r="C2" s="64" t="s">
        <v>91</v>
      </c>
      <c r="D2" s="83" t="s">
        <v>92</v>
      </c>
      <c r="E2" s="64" t="s">
        <v>1</v>
      </c>
      <c r="F2" s="65" t="s">
        <v>0</v>
      </c>
      <c r="G2" s="66" t="s">
        <v>56</v>
      </c>
      <c r="H2" s="67" t="s">
        <v>56</v>
      </c>
      <c r="I2" s="68" t="s">
        <v>67</v>
      </c>
      <c r="J2" s="69" t="s">
        <v>68</v>
      </c>
      <c r="K2" s="63" t="s">
        <v>53</v>
      </c>
      <c r="L2" s="64" t="s">
        <v>50</v>
      </c>
      <c r="M2" s="64" t="s">
        <v>51</v>
      </c>
      <c r="N2" s="64" t="s">
        <v>52</v>
      </c>
      <c r="O2" s="65" t="s">
        <v>49</v>
      </c>
      <c r="P2" s="63" t="s">
        <v>33</v>
      </c>
      <c r="Q2" s="64" t="s">
        <v>34</v>
      </c>
      <c r="R2" s="64" t="s">
        <v>35</v>
      </c>
      <c r="S2" s="64" t="s">
        <v>36</v>
      </c>
      <c r="T2" s="64" t="s">
        <v>37</v>
      </c>
      <c r="U2" s="64" t="s">
        <v>38</v>
      </c>
      <c r="V2" s="64" t="s">
        <v>39</v>
      </c>
      <c r="W2" s="64" t="s">
        <v>32</v>
      </c>
      <c r="X2" s="64" t="s">
        <v>40</v>
      </c>
      <c r="Y2" s="64" t="s">
        <v>41</v>
      </c>
      <c r="Z2" s="64" t="s">
        <v>42</v>
      </c>
      <c r="AA2" s="70" t="s">
        <v>43</v>
      </c>
      <c r="AB2" s="64" t="s">
        <v>44</v>
      </c>
      <c r="AC2" s="64" t="s">
        <v>48</v>
      </c>
      <c r="AD2" s="64" t="s">
        <v>45</v>
      </c>
      <c r="AE2" s="65" t="s">
        <v>46</v>
      </c>
      <c r="AF2" s="64" t="s">
        <v>33</v>
      </c>
      <c r="AG2" s="64" t="s">
        <v>34</v>
      </c>
      <c r="AH2" s="64" t="s">
        <v>35</v>
      </c>
      <c r="AI2" s="64" t="s">
        <v>36</v>
      </c>
      <c r="AJ2" s="64" t="s">
        <v>32</v>
      </c>
      <c r="AK2" s="64" t="s">
        <v>40</v>
      </c>
      <c r="AL2" s="64" t="s">
        <v>41</v>
      </c>
      <c r="AM2" s="64" t="s">
        <v>42</v>
      </c>
      <c r="AN2" s="70" t="s">
        <v>43</v>
      </c>
      <c r="AO2" s="64" t="s">
        <v>44</v>
      </c>
      <c r="AP2" s="64" t="s">
        <v>48</v>
      </c>
      <c r="AQ2" s="64" t="s">
        <v>45</v>
      </c>
      <c r="AR2" s="65" t="s">
        <v>46</v>
      </c>
      <c r="AS2" s="64" t="s">
        <v>33</v>
      </c>
      <c r="AT2" s="64" t="s">
        <v>34</v>
      </c>
      <c r="AU2" s="64" t="s">
        <v>35</v>
      </c>
      <c r="AV2" s="64" t="s">
        <v>32</v>
      </c>
      <c r="AW2" s="64" t="s">
        <v>40</v>
      </c>
      <c r="AX2" s="64" t="s">
        <v>41</v>
      </c>
      <c r="AY2" s="64" t="s">
        <v>42</v>
      </c>
      <c r="AZ2" s="70" t="s">
        <v>43</v>
      </c>
      <c r="BA2" s="64" t="s">
        <v>44</v>
      </c>
      <c r="BB2" s="64" t="s">
        <v>48</v>
      </c>
      <c r="BC2" s="64" t="s">
        <v>45</v>
      </c>
      <c r="BD2" s="65" t="s">
        <v>46</v>
      </c>
      <c r="BE2" s="57" t="s">
        <v>87</v>
      </c>
      <c r="BF2" s="57" t="s">
        <v>34</v>
      </c>
      <c r="BG2" s="57" t="s">
        <v>32</v>
      </c>
      <c r="BH2" s="57" t="s">
        <v>40</v>
      </c>
      <c r="BI2" s="57" t="s">
        <v>41</v>
      </c>
      <c r="BJ2" s="57" t="s">
        <v>42</v>
      </c>
      <c r="BK2" s="59" t="s">
        <v>43</v>
      </c>
      <c r="BL2" s="64" t="s">
        <v>44</v>
      </c>
      <c r="BM2" s="64" t="s">
        <v>48</v>
      </c>
      <c r="BN2" s="64" t="s">
        <v>45</v>
      </c>
      <c r="BO2" s="65" t="s">
        <v>46</v>
      </c>
      <c r="BP2" s="63" t="s">
        <v>90</v>
      </c>
      <c r="BQ2" s="64" t="s">
        <v>34</v>
      </c>
      <c r="BR2" s="64" t="s">
        <v>35</v>
      </c>
      <c r="BS2" s="64" t="s">
        <v>36</v>
      </c>
      <c r="BT2" s="64" t="s">
        <v>32</v>
      </c>
      <c r="BU2" s="64" t="s">
        <v>40</v>
      </c>
      <c r="BV2" s="64" t="s">
        <v>41</v>
      </c>
      <c r="BW2" s="64" t="s">
        <v>42</v>
      </c>
      <c r="BX2" s="70" t="s">
        <v>43</v>
      </c>
      <c r="BY2" s="64" t="s">
        <v>44</v>
      </c>
      <c r="BZ2" s="64" t="s">
        <v>48</v>
      </c>
      <c r="CA2" s="64" t="s">
        <v>45</v>
      </c>
      <c r="CB2" s="65" t="s">
        <v>46</v>
      </c>
      <c r="CC2" s="143" t="s">
        <v>33</v>
      </c>
      <c r="CD2" s="125" t="s">
        <v>34</v>
      </c>
      <c r="CE2" s="125" t="s">
        <v>32</v>
      </c>
      <c r="CF2" s="125" t="s">
        <v>40</v>
      </c>
      <c r="CG2" s="125" t="s">
        <v>41</v>
      </c>
      <c r="CH2" s="125" t="s">
        <v>42</v>
      </c>
      <c r="CI2" s="144" t="s">
        <v>43</v>
      </c>
      <c r="CJ2" s="145" t="s">
        <v>44</v>
      </c>
      <c r="CK2" s="125" t="s">
        <v>48</v>
      </c>
      <c r="CL2" s="125" t="s">
        <v>45</v>
      </c>
      <c r="CM2" s="126" t="s">
        <v>46</v>
      </c>
      <c r="CN2" s="74" t="s">
        <v>33</v>
      </c>
      <c r="CO2" s="71" t="s">
        <v>34</v>
      </c>
      <c r="CP2" s="71" t="s">
        <v>32</v>
      </c>
      <c r="CQ2" s="71" t="s">
        <v>40</v>
      </c>
      <c r="CR2" s="71" t="s">
        <v>41</v>
      </c>
      <c r="CS2" s="71" t="s">
        <v>42</v>
      </c>
      <c r="CT2" s="71" t="s">
        <v>43</v>
      </c>
      <c r="CU2" s="72" t="s">
        <v>44</v>
      </c>
      <c r="CV2" s="71" t="s">
        <v>48</v>
      </c>
      <c r="CW2" s="71" t="s">
        <v>45</v>
      </c>
      <c r="CX2" s="73" t="s">
        <v>46</v>
      </c>
      <c r="CY2" s="74" t="s">
        <v>33</v>
      </c>
      <c r="CZ2" s="71" t="s">
        <v>34</v>
      </c>
      <c r="DA2" s="71" t="s">
        <v>32</v>
      </c>
      <c r="DB2" s="71" t="s">
        <v>40</v>
      </c>
      <c r="DC2" s="71" t="s">
        <v>41</v>
      </c>
      <c r="DD2" s="71" t="s">
        <v>42</v>
      </c>
      <c r="DE2" s="71" t="s">
        <v>43</v>
      </c>
      <c r="DF2" s="72" t="s">
        <v>44</v>
      </c>
      <c r="DG2" s="71" t="s">
        <v>48</v>
      </c>
      <c r="DH2" s="71" t="s">
        <v>45</v>
      </c>
      <c r="DI2" s="73" t="s">
        <v>46</v>
      </c>
      <c r="DJ2" s="74" t="s">
        <v>33</v>
      </c>
      <c r="DK2" s="71" t="s">
        <v>34</v>
      </c>
      <c r="DL2" s="71" t="s">
        <v>32</v>
      </c>
      <c r="DM2" s="71" t="s">
        <v>40</v>
      </c>
      <c r="DN2" s="71" t="s">
        <v>41</v>
      </c>
      <c r="DO2" s="71" t="s">
        <v>42</v>
      </c>
      <c r="DP2" s="71" t="s">
        <v>43</v>
      </c>
      <c r="DQ2" s="72" t="s">
        <v>44</v>
      </c>
      <c r="DR2" s="71" t="s">
        <v>48</v>
      </c>
      <c r="DS2" s="71" t="s">
        <v>45</v>
      </c>
      <c r="DT2" s="73" t="s">
        <v>46</v>
      </c>
      <c r="DU2" s="74" t="s">
        <v>33</v>
      </c>
      <c r="DV2" s="71" t="s">
        <v>34</v>
      </c>
      <c r="DW2" s="71" t="s">
        <v>32</v>
      </c>
      <c r="DX2" s="71" t="s">
        <v>40</v>
      </c>
      <c r="DY2" s="71" t="s">
        <v>41</v>
      </c>
      <c r="DZ2" s="71" t="s">
        <v>42</v>
      </c>
      <c r="EA2" s="71" t="s">
        <v>43</v>
      </c>
      <c r="EB2" s="72" t="s">
        <v>44</v>
      </c>
      <c r="EC2" s="71" t="s">
        <v>48</v>
      </c>
      <c r="ED2" s="71" t="s">
        <v>45</v>
      </c>
      <c r="EE2" s="73" t="s">
        <v>46</v>
      </c>
      <c r="EF2" s="74" t="s">
        <v>33</v>
      </c>
      <c r="EG2" s="71" t="s">
        <v>34</v>
      </c>
      <c r="EH2" s="71" t="s">
        <v>32</v>
      </c>
      <c r="EI2" s="71" t="s">
        <v>40</v>
      </c>
      <c r="EJ2" s="71" t="s">
        <v>41</v>
      </c>
      <c r="EK2" s="71" t="s">
        <v>42</v>
      </c>
      <c r="EL2" s="71" t="s">
        <v>43</v>
      </c>
      <c r="EM2" s="72" t="s">
        <v>44</v>
      </c>
      <c r="EN2" s="71" t="s">
        <v>48</v>
      </c>
      <c r="EO2" s="71" t="s">
        <v>45</v>
      </c>
      <c r="EP2" s="73" t="s">
        <v>46</v>
      </c>
      <c r="EQ2" s="74" t="s">
        <v>33</v>
      </c>
      <c r="ER2" s="71" t="s">
        <v>34</v>
      </c>
      <c r="ES2" s="71" t="s">
        <v>32</v>
      </c>
      <c r="ET2" s="71" t="s">
        <v>40</v>
      </c>
      <c r="EU2" s="71" t="s">
        <v>41</v>
      </c>
      <c r="EV2" s="71" t="s">
        <v>42</v>
      </c>
      <c r="EW2" s="71" t="s">
        <v>43</v>
      </c>
      <c r="EX2" s="72" t="s">
        <v>44</v>
      </c>
      <c r="EY2" s="71" t="s">
        <v>48</v>
      </c>
      <c r="EZ2" s="71" t="s">
        <v>45</v>
      </c>
      <c r="FA2" s="73" t="s">
        <v>46</v>
      </c>
      <c r="FB2" s="74" t="s">
        <v>33</v>
      </c>
      <c r="FC2" s="71" t="s">
        <v>34</v>
      </c>
      <c r="FD2" s="71" t="s">
        <v>32</v>
      </c>
      <c r="FE2" s="71" t="s">
        <v>40</v>
      </c>
      <c r="FF2" s="71" t="s">
        <v>41</v>
      </c>
      <c r="FG2" s="71" t="s">
        <v>42</v>
      </c>
      <c r="FH2" s="71" t="s">
        <v>43</v>
      </c>
      <c r="FI2" s="72" t="s">
        <v>44</v>
      </c>
      <c r="FJ2" s="71" t="s">
        <v>48</v>
      </c>
      <c r="FK2" s="71" t="s">
        <v>45</v>
      </c>
      <c r="FL2" s="73" t="s">
        <v>46</v>
      </c>
      <c r="FM2" s="74" t="s">
        <v>33</v>
      </c>
      <c r="FN2" s="71" t="s">
        <v>34</v>
      </c>
      <c r="FO2" s="71" t="s">
        <v>32</v>
      </c>
      <c r="FP2" s="71" t="s">
        <v>40</v>
      </c>
      <c r="FQ2" s="71" t="s">
        <v>41</v>
      </c>
      <c r="FR2" s="71" t="s">
        <v>42</v>
      </c>
      <c r="FS2" s="71" t="s">
        <v>43</v>
      </c>
      <c r="FT2" s="72" t="s">
        <v>44</v>
      </c>
      <c r="FU2" s="71" t="s">
        <v>48</v>
      </c>
      <c r="FV2" s="71" t="s">
        <v>45</v>
      </c>
      <c r="FW2" s="73" t="s">
        <v>46</v>
      </c>
      <c r="FX2" s="74" t="s">
        <v>33</v>
      </c>
      <c r="FY2" s="71" t="s">
        <v>34</v>
      </c>
      <c r="FZ2" s="71" t="s">
        <v>32</v>
      </c>
      <c r="GA2" s="71" t="s">
        <v>40</v>
      </c>
      <c r="GB2" s="71" t="s">
        <v>41</v>
      </c>
      <c r="GC2" s="71" t="s">
        <v>42</v>
      </c>
      <c r="GD2" s="71" t="s">
        <v>43</v>
      </c>
      <c r="GE2" s="72" t="s">
        <v>44</v>
      </c>
      <c r="GF2" s="71" t="s">
        <v>48</v>
      </c>
      <c r="GG2" s="71" t="s">
        <v>45</v>
      </c>
      <c r="GH2" s="73" t="s">
        <v>46</v>
      </c>
      <c r="GI2" s="74" t="s">
        <v>33</v>
      </c>
      <c r="GJ2" s="71" t="s">
        <v>34</v>
      </c>
      <c r="GK2" s="71" t="s">
        <v>32</v>
      </c>
      <c r="GL2" s="71" t="s">
        <v>40</v>
      </c>
      <c r="GM2" s="71" t="s">
        <v>41</v>
      </c>
      <c r="GN2" s="71" t="s">
        <v>42</v>
      </c>
      <c r="GO2" s="71" t="s">
        <v>43</v>
      </c>
      <c r="GP2" s="72" t="s">
        <v>44</v>
      </c>
      <c r="GQ2" s="71" t="s">
        <v>48</v>
      </c>
      <c r="GR2" s="71" t="s">
        <v>45</v>
      </c>
      <c r="GS2" s="73" t="s">
        <v>46</v>
      </c>
      <c r="GT2" s="74" t="s">
        <v>33</v>
      </c>
      <c r="GU2" s="71" t="s">
        <v>34</v>
      </c>
      <c r="GV2" s="71" t="s">
        <v>32</v>
      </c>
      <c r="GW2" s="71" t="s">
        <v>40</v>
      </c>
      <c r="GX2" s="71" t="s">
        <v>41</v>
      </c>
      <c r="GY2" s="71" t="s">
        <v>42</v>
      </c>
      <c r="GZ2" s="71" t="s">
        <v>43</v>
      </c>
      <c r="HA2" s="72" t="s">
        <v>44</v>
      </c>
      <c r="HB2" s="71" t="s">
        <v>48</v>
      </c>
      <c r="HC2" s="71" t="s">
        <v>45</v>
      </c>
      <c r="HD2" s="73" t="s">
        <v>46</v>
      </c>
      <c r="HE2" s="74" t="s">
        <v>33</v>
      </c>
      <c r="HF2" s="71" t="s">
        <v>34</v>
      </c>
      <c r="HG2" s="71" t="s">
        <v>32</v>
      </c>
      <c r="HH2" s="71" t="s">
        <v>40</v>
      </c>
      <c r="HI2" s="71" t="s">
        <v>41</v>
      </c>
      <c r="HJ2" s="71" t="s">
        <v>42</v>
      </c>
      <c r="HK2" s="71" t="s">
        <v>43</v>
      </c>
      <c r="HL2" s="72" t="s">
        <v>44</v>
      </c>
      <c r="HM2" s="71" t="s">
        <v>48</v>
      </c>
      <c r="HN2" s="71" t="s">
        <v>45</v>
      </c>
      <c r="HO2" s="73" t="s">
        <v>46</v>
      </c>
      <c r="HP2" s="74" t="s">
        <v>33</v>
      </c>
      <c r="HQ2" s="71" t="s">
        <v>34</v>
      </c>
      <c r="HR2" s="71" t="s">
        <v>32</v>
      </c>
      <c r="HS2" s="71" t="s">
        <v>40</v>
      </c>
      <c r="HT2" s="71" t="s">
        <v>41</v>
      </c>
      <c r="HU2" s="71" t="s">
        <v>42</v>
      </c>
      <c r="HV2" s="71" t="s">
        <v>43</v>
      </c>
      <c r="HW2" s="72" t="s">
        <v>44</v>
      </c>
      <c r="HX2" s="71" t="s">
        <v>48</v>
      </c>
      <c r="HY2" s="71" t="s">
        <v>45</v>
      </c>
      <c r="HZ2" s="73" t="s">
        <v>46</v>
      </c>
      <c r="IA2" s="74" t="s">
        <v>33</v>
      </c>
      <c r="IB2" s="71" t="s">
        <v>34</v>
      </c>
      <c r="IC2" s="71" t="s">
        <v>32</v>
      </c>
      <c r="ID2" s="71" t="s">
        <v>40</v>
      </c>
      <c r="IE2" s="71" t="s">
        <v>41</v>
      </c>
      <c r="IF2" s="71" t="s">
        <v>42</v>
      </c>
      <c r="IG2" s="71" t="s">
        <v>43</v>
      </c>
      <c r="IH2" s="72" t="s">
        <v>44</v>
      </c>
      <c r="II2" s="71" t="s">
        <v>48</v>
      </c>
      <c r="IJ2" s="71" t="s">
        <v>45</v>
      </c>
      <c r="IK2" s="71" t="s">
        <v>46</v>
      </c>
      <c r="IL2" s="51"/>
    </row>
    <row r="3" spans="1:246" ht="12.75">
      <c r="A3" s="39">
        <v>1</v>
      </c>
      <c r="B3" s="84" t="s">
        <v>106</v>
      </c>
      <c r="C3" s="29"/>
      <c r="D3" s="30"/>
      <c r="E3" s="85" t="s">
        <v>18</v>
      </c>
      <c r="F3" s="86" t="s">
        <v>22</v>
      </c>
      <c r="G3" s="28">
        <f>IF(AND(OR($G$2="Y",$H$2="Y"),I3&lt;5,J3&lt;5),IF(AND(I3=I2,J3=J2),G2+1,1),"")</f>
      </c>
      <c r="H3" s="24" t="e">
        <f>IF(AND($H$2="Y",J3&gt;0,OR(AND(G3=1,#REF!=10),AND(G3=2,#REF!=20),AND(G3=3,#REF!=30),AND(G3=4,G55=40),AND(G3=5,G61=50),AND(G3=6,G68=60),AND(G3=7,G77=70),AND(G3=8,#REF!=80),AND(G3=9,G85=90),AND(G3=10,#REF!=100))),VLOOKUP(J3-1,SortLookup!$A$13:$B$16,2,FALSE),"")</f>
        <v>#REF!</v>
      </c>
      <c r="I3" s="40">
        <f>IF(ISNA(VLOOKUP(E3,SortLookup!$A$1:$B$5,2,FALSE))," ",VLOOKUP(E3,SortLookup!$A$1:$B$5,2,FALSE))</f>
        <v>2</v>
      </c>
      <c r="J3" s="25">
        <f>IF(ISNA(VLOOKUP(F3,SortLookup!$A$7:$B$11,2,FALSE))," ",VLOOKUP(F3,SortLookup!$A$7:$B$11,2,FALSE))</f>
        <v>2</v>
      </c>
      <c r="K3" s="75">
        <f>L3+M3+N3</f>
        <v>175.7</v>
      </c>
      <c r="L3" s="76">
        <f>AB3+AO3+BA3+BL3+BY3+CJ3+CU3+DF3+DQ3+EB3+EM3+EX3+FI3+FT3+GE3+GP3+HA3+HL3+HW3+IH3</f>
        <v>171.2</v>
      </c>
      <c r="M3" s="46">
        <f>AD3+AQ3+BC3+BN3+CA3+CL3+CW3+DH3+DS3+ED3+EO3+EZ3+FK3+FV3+GG3+GR3+HC3+HN3+HY3+IJ3</f>
        <v>0</v>
      </c>
      <c r="N3" s="47">
        <f>O3/2</f>
        <v>4.5</v>
      </c>
      <c r="O3" s="77">
        <f>W3+AJ3+AV3+BG3+BT3+CE3+CP3+DA3+DL3+DW3+EH3+ES3+FD3+FO3+FZ3+GK3+GV3+HG3+HR3+IC3</f>
        <v>9</v>
      </c>
      <c r="P3" s="37">
        <v>23.41</v>
      </c>
      <c r="Q3" s="34"/>
      <c r="R3" s="34"/>
      <c r="S3" s="34"/>
      <c r="T3" s="34"/>
      <c r="U3" s="34"/>
      <c r="V3" s="34"/>
      <c r="W3" s="35">
        <v>0</v>
      </c>
      <c r="X3" s="35">
        <v>0</v>
      </c>
      <c r="Y3" s="35">
        <v>0</v>
      </c>
      <c r="Z3" s="35">
        <v>0</v>
      </c>
      <c r="AA3" s="36">
        <v>0</v>
      </c>
      <c r="AB3" s="33">
        <f>P3+Q3+R3+S3+T3+U3+V3</f>
        <v>23.41</v>
      </c>
      <c r="AC3" s="32">
        <f>W3/2</f>
        <v>0</v>
      </c>
      <c r="AD3" s="26">
        <f>(X3*3)+(Y3*5)+(Z3*5)+(AA3*20)</f>
        <v>0</v>
      </c>
      <c r="AE3" s="61">
        <f>AB3+AC3+AD3</f>
        <v>23.41</v>
      </c>
      <c r="AF3" s="37">
        <v>28.67</v>
      </c>
      <c r="AG3" s="34"/>
      <c r="AH3" s="34"/>
      <c r="AI3" s="34"/>
      <c r="AJ3" s="35">
        <v>0</v>
      </c>
      <c r="AK3" s="35">
        <v>0</v>
      </c>
      <c r="AL3" s="35">
        <v>0</v>
      </c>
      <c r="AM3" s="35">
        <v>0</v>
      </c>
      <c r="AN3" s="36">
        <v>0</v>
      </c>
      <c r="AO3" s="33">
        <f>AF3+AG3+AH3+AI3</f>
        <v>28.67</v>
      </c>
      <c r="AP3" s="32">
        <f>AJ3/2</f>
        <v>0</v>
      </c>
      <c r="AQ3" s="26">
        <f>(AK3*3)+(AL3*5)+(AM3*5)+(AN3*20)</f>
        <v>0</v>
      </c>
      <c r="AR3" s="61">
        <f>AO3+AP3+AQ3</f>
        <v>28.67</v>
      </c>
      <c r="AS3" s="37">
        <v>35.94</v>
      </c>
      <c r="AT3" s="34"/>
      <c r="AU3" s="34"/>
      <c r="AV3" s="35">
        <v>6</v>
      </c>
      <c r="AW3" s="35">
        <v>0</v>
      </c>
      <c r="AX3" s="35">
        <v>0</v>
      </c>
      <c r="AY3" s="35">
        <v>0</v>
      </c>
      <c r="AZ3" s="36">
        <v>0</v>
      </c>
      <c r="BA3" s="33">
        <f>AS3+AT3+AU3</f>
        <v>35.94</v>
      </c>
      <c r="BB3" s="32">
        <f>AV3/2</f>
        <v>3</v>
      </c>
      <c r="BC3" s="26">
        <f>(AW3*3)+(AX3*5)+(AY3*5)+(AZ3*20)</f>
        <v>0</v>
      </c>
      <c r="BD3" s="61">
        <f>BA3+BB3+BC3</f>
        <v>38.94</v>
      </c>
      <c r="BE3" s="33"/>
      <c r="BF3" s="58"/>
      <c r="BG3" s="35"/>
      <c r="BH3" s="35"/>
      <c r="BI3" s="35"/>
      <c r="BJ3" s="35"/>
      <c r="BK3" s="36"/>
      <c r="BL3" s="54">
        <f>BE3+BF3</f>
        <v>0</v>
      </c>
      <c r="BM3" s="47">
        <f>BG3/2</f>
        <v>0</v>
      </c>
      <c r="BN3" s="46">
        <f>(BH3*3)+(BI3*5)+(BJ3*5)+(BK3*20)</f>
        <v>0</v>
      </c>
      <c r="BO3" s="45">
        <f>BL3+BM3+BN3</f>
        <v>0</v>
      </c>
      <c r="BP3" s="37">
        <v>49.49</v>
      </c>
      <c r="BQ3" s="34"/>
      <c r="BR3" s="34"/>
      <c r="BS3" s="34"/>
      <c r="BT3" s="35">
        <v>1</v>
      </c>
      <c r="BU3" s="35">
        <v>0</v>
      </c>
      <c r="BV3" s="35">
        <v>0</v>
      </c>
      <c r="BW3" s="35">
        <v>0</v>
      </c>
      <c r="BX3" s="36">
        <v>0</v>
      </c>
      <c r="BY3" s="33">
        <f>BP3+BQ3+BR3+BS3</f>
        <v>49.49</v>
      </c>
      <c r="BZ3" s="32">
        <f>BT3/2</f>
        <v>0.5</v>
      </c>
      <c r="CA3" s="38">
        <f>(BU3*3)+(BV3*5)+(BW3*5)+(BX3*20)</f>
        <v>0</v>
      </c>
      <c r="CB3" s="148">
        <f>BY3+BZ3+CA3</f>
        <v>49.99</v>
      </c>
      <c r="CC3" s="53">
        <v>33.69</v>
      </c>
      <c r="CD3" s="48"/>
      <c r="CE3" s="49">
        <v>2</v>
      </c>
      <c r="CF3" s="49">
        <v>0</v>
      </c>
      <c r="CG3" s="49">
        <v>0</v>
      </c>
      <c r="CH3" s="49">
        <v>0</v>
      </c>
      <c r="CI3" s="142">
        <v>0</v>
      </c>
      <c r="CJ3" s="54">
        <f>CC3+CD3</f>
        <v>33.69</v>
      </c>
      <c r="CK3" s="47">
        <f>CE3/2</f>
        <v>1</v>
      </c>
      <c r="CL3" s="46">
        <f>(CF3*3)+(CG3*5)+(CH3*5)+(CI3*20)</f>
        <v>0</v>
      </c>
      <c r="CM3" s="45">
        <f>CJ3+CK3+CL3</f>
        <v>34.69</v>
      </c>
      <c r="CN3" s="1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50"/>
      <c r="IL3" s="51"/>
    </row>
    <row r="4" spans="1:246" ht="12.75">
      <c r="A4" s="39">
        <v>2</v>
      </c>
      <c r="B4" s="84" t="s">
        <v>119</v>
      </c>
      <c r="C4" s="29"/>
      <c r="D4" s="30"/>
      <c r="E4" s="85" t="s">
        <v>18</v>
      </c>
      <c r="F4" s="86" t="s">
        <v>24</v>
      </c>
      <c r="G4" s="28">
        <f>IF(AND(OR($G$2="Y",$H$2="Y"),I4&lt;5,J4&lt;5),IF(AND(I4=I3,J4=J3),G3+1,1),"")</f>
      </c>
      <c r="H4" s="24" t="e">
        <f>IF(AND($H$2="Y",J4&gt;0,OR(AND(G4=1,#REF!=10),AND(G4=2,#REF!=20),AND(G4=3,#REF!=30),AND(G4=4,G55=40),AND(G4=5,G61=50),AND(G4=6,G68=60),AND(G4=7,G77=70),AND(G4=8,#REF!=80),AND(G4=9,G85=90),AND(G4=10,#REF!=100))),VLOOKUP(J4-1,SortLookup!$A$13:$B$16,2,FALSE),"")</f>
        <v>#REF!</v>
      </c>
      <c r="I4" s="40">
        <f>IF(ISNA(VLOOKUP(E4,SortLookup!$A$1:$B$5,2,FALSE))," ",VLOOKUP(E4,SortLookup!$A$1:$B$5,2,FALSE))</f>
        <v>2</v>
      </c>
      <c r="J4" s="25">
        <f>IF(ISNA(VLOOKUP(F4,SortLookup!$A$7:$B$11,2,FALSE))," ",VLOOKUP(F4,SortLookup!$A$7:$B$11,2,FALSE))</f>
        <v>4</v>
      </c>
      <c r="K4" s="75">
        <f>L4+M4+N4</f>
        <v>221.9</v>
      </c>
      <c r="L4" s="76">
        <f>AB4+AO4+BA4+BL4+BY4+CJ4+CU4+DF4+DQ4+EB4+EM4+EX4+FI4+FT4+GE4+GP4+HA4+HL4+HW4+IH4</f>
        <v>213.4</v>
      </c>
      <c r="M4" s="46">
        <f>AD4+AQ4+BC4+BN4+CA4+CL4+CW4+DH4+DS4+ED4+EO4+EZ4+FK4+FV4+GG4+GR4+HC4+HN4+HY4+IJ4</f>
        <v>5</v>
      </c>
      <c r="N4" s="47">
        <f>O4/2</f>
        <v>3.5</v>
      </c>
      <c r="O4" s="77">
        <f>W4+AJ4+AV4+BG4+BT4+CE4+CP4+DA4+DL4+DW4+EH4+ES4+FD4+FO4+FZ4+GK4+GV4+HG4+HR4+IC4</f>
        <v>7</v>
      </c>
      <c r="P4" s="37">
        <v>30.04</v>
      </c>
      <c r="Q4" s="34"/>
      <c r="R4" s="34"/>
      <c r="S4" s="34"/>
      <c r="T4" s="34"/>
      <c r="U4" s="34"/>
      <c r="V4" s="34"/>
      <c r="W4" s="35">
        <v>0</v>
      </c>
      <c r="X4" s="35">
        <v>0</v>
      </c>
      <c r="Y4" s="35">
        <v>0</v>
      </c>
      <c r="Z4" s="35">
        <v>0</v>
      </c>
      <c r="AA4" s="36">
        <v>0</v>
      </c>
      <c r="AB4" s="33">
        <f>P4+Q4+R4+S4+T4+U4+V4</f>
        <v>30.04</v>
      </c>
      <c r="AC4" s="32">
        <f>W4/2</f>
        <v>0</v>
      </c>
      <c r="AD4" s="26">
        <f>(X4*3)+(Y4*5)+(Z4*5)+(AA4*20)</f>
        <v>0</v>
      </c>
      <c r="AE4" s="61">
        <f>AB4+AC4+AD4</f>
        <v>30.04</v>
      </c>
      <c r="AF4" s="37">
        <v>38.18</v>
      </c>
      <c r="AG4" s="34"/>
      <c r="AH4" s="34"/>
      <c r="AI4" s="34"/>
      <c r="AJ4" s="35">
        <v>5</v>
      </c>
      <c r="AK4" s="35">
        <v>0</v>
      </c>
      <c r="AL4" s="35">
        <v>1</v>
      </c>
      <c r="AM4" s="35">
        <v>0</v>
      </c>
      <c r="AN4" s="36">
        <v>0</v>
      </c>
      <c r="AO4" s="33">
        <f>AF4+AG4+AH4+AI4</f>
        <v>38.18</v>
      </c>
      <c r="AP4" s="32">
        <f>AJ4/2</f>
        <v>2.5</v>
      </c>
      <c r="AQ4" s="26">
        <f>(AK4*3)+(AL4*5)+(AM4*5)+(AN4*20)</f>
        <v>5</v>
      </c>
      <c r="AR4" s="61">
        <f>AO4+AP4+AQ4</f>
        <v>45.68</v>
      </c>
      <c r="AS4" s="37">
        <v>44.16</v>
      </c>
      <c r="AT4" s="34"/>
      <c r="AU4" s="34"/>
      <c r="AV4" s="35">
        <v>2</v>
      </c>
      <c r="AW4" s="35">
        <v>0</v>
      </c>
      <c r="AX4" s="35">
        <v>0</v>
      </c>
      <c r="AY4" s="35">
        <v>0</v>
      </c>
      <c r="AZ4" s="36">
        <v>0</v>
      </c>
      <c r="BA4" s="33">
        <f>AS4+AT4+AU4</f>
        <v>44.16</v>
      </c>
      <c r="BB4" s="32">
        <f>AV4/2</f>
        <v>1</v>
      </c>
      <c r="BC4" s="26">
        <f>(AW4*3)+(AX4*5)+(AY4*5)+(AZ4*20)</f>
        <v>0</v>
      </c>
      <c r="BD4" s="61">
        <f>BA4+BB4+BC4</f>
        <v>45.16</v>
      </c>
      <c r="BE4" s="33"/>
      <c r="BF4" s="58"/>
      <c r="BG4" s="35"/>
      <c r="BH4" s="35"/>
      <c r="BI4" s="35"/>
      <c r="BJ4" s="35"/>
      <c r="BK4" s="36"/>
      <c r="BL4" s="54">
        <f>BE4+BF4</f>
        <v>0</v>
      </c>
      <c r="BM4" s="47">
        <f>BG4/2</f>
        <v>0</v>
      </c>
      <c r="BN4" s="46">
        <f>(BH4*3)+(BI4*5)+(BJ4*5)+(BK4*20)</f>
        <v>0</v>
      </c>
      <c r="BO4" s="45">
        <f>BL4+BM4+BN4</f>
        <v>0</v>
      </c>
      <c r="BP4" s="37">
        <v>59.72</v>
      </c>
      <c r="BQ4" s="34"/>
      <c r="BR4" s="34"/>
      <c r="BS4" s="34"/>
      <c r="BT4" s="35">
        <v>0</v>
      </c>
      <c r="BU4" s="35">
        <v>0</v>
      </c>
      <c r="BV4" s="35">
        <v>0</v>
      </c>
      <c r="BW4" s="35">
        <v>0</v>
      </c>
      <c r="BX4" s="36">
        <v>0</v>
      </c>
      <c r="BY4" s="33">
        <f>BP4+BQ4+BR4+BS4</f>
        <v>59.72</v>
      </c>
      <c r="BZ4" s="32">
        <f>BT4/2</f>
        <v>0</v>
      </c>
      <c r="CA4" s="38">
        <f>(BU4*3)+(BV4*5)+(BW4*5)+(BX4*20)</f>
        <v>0</v>
      </c>
      <c r="CB4" s="149">
        <f>BY4+BZ4+CA4</f>
        <v>59.72</v>
      </c>
      <c r="CC4" s="37">
        <v>41.3</v>
      </c>
      <c r="CD4" s="34"/>
      <c r="CE4" s="35">
        <v>0</v>
      </c>
      <c r="CF4" s="35">
        <v>0</v>
      </c>
      <c r="CG4" s="35">
        <v>0</v>
      </c>
      <c r="CH4" s="35">
        <v>0</v>
      </c>
      <c r="CI4" s="36">
        <v>0</v>
      </c>
      <c r="CJ4" s="33">
        <f>CC4+CD4</f>
        <v>41.3</v>
      </c>
      <c r="CK4" s="32">
        <f>CE4/2</f>
        <v>0</v>
      </c>
      <c r="CL4" s="26">
        <f>(CF4*3)+(CG4*5)+(CH4*5)+(CI4*20)</f>
        <v>0</v>
      </c>
      <c r="CM4" s="127">
        <f>CJ4+CK4+CL4</f>
        <v>41.3</v>
      </c>
      <c r="CN4" s="1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50"/>
      <c r="IL4" s="51"/>
    </row>
    <row r="5" spans="1:246" ht="12.75">
      <c r="A5" s="39">
        <v>3</v>
      </c>
      <c r="B5" s="84" t="s">
        <v>120</v>
      </c>
      <c r="C5" s="29"/>
      <c r="D5" s="30"/>
      <c r="E5" s="85" t="s">
        <v>18</v>
      </c>
      <c r="F5" s="86" t="s">
        <v>23</v>
      </c>
      <c r="G5" s="28">
        <f>IF(AND(OR($G$2="Y",$H$2="Y"),I5&lt;5,J5&lt;5),IF(AND(I5=I4,J5=J4),G4+1,1),"")</f>
      </c>
      <c r="H5" s="24" t="e">
        <f>IF(AND($H$2="Y",J5&gt;0,OR(AND(G5=1,#REF!=10),AND(G5=2,#REF!=20),AND(G5=3,#REF!=30),AND(G5=4,G56=40),AND(G5=5,G62=50),AND(G5=6,G69=60),AND(G5=7,G78=70),AND(G5=8,#REF!=80),AND(G5=9,G86=90),AND(G5=10,#REF!=100))),VLOOKUP(J5-1,SortLookup!$A$13:$B$16,2,FALSE),"")</f>
        <v>#REF!</v>
      </c>
      <c r="I5" s="40">
        <f>IF(ISNA(VLOOKUP(E5,SortLookup!$A$1:$B$5,2,FALSE))," ",VLOOKUP(E5,SortLookup!$A$1:$B$5,2,FALSE))</f>
        <v>2</v>
      </c>
      <c r="J5" s="25">
        <f>IF(ISNA(VLOOKUP(F5,SortLookup!$A$7:$B$11,2,FALSE))," ",VLOOKUP(F5,SortLookup!$A$7:$B$11,2,FALSE))</f>
        <v>3</v>
      </c>
      <c r="K5" s="75">
        <f>L5+M5+N5</f>
        <v>233.47</v>
      </c>
      <c r="L5" s="76">
        <f>AB5+AO5+BA5+BL5+BY5+CJ5+CU5+DF5+DQ5+EB5+EM5+EX5+FI5+FT5+GE5+GP5+HA5+HL5+HW5+IH5</f>
        <v>203.97</v>
      </c>
      <c r="M5" s="46">
        <f>AD5+AQ5+BC5+BN5+CA5+CL5+CW5+DH5+DS5+ED5+EO5+EZ5+FK5+FV5+GG5+GR5+HC5+HN5+HY5+IJ5</f>
        <v>20</v>
      </c>
      <c r="N5" s="47">
        <f>O5/2</f>
        <v>9.5</v>
      </c>
      <c r="O5" s="77">
        <f>W5+AJ5+AV5+BG5+BT5+CE5+CP5+DA5+DL5+DW5+EH5+ES5+FD5+FO5+FZ5+GK5+GV5+HG5+HR5+IC5</f>
        <v>19</v>
      </c>
      <c r="P5" s="37">
        <v>36.23</v>
      </c>
      <c r="Q5" s="34"/>
      <c r="R5" s="34"/>
      <c r="S5" s="34"/>
      <c r="T5" s="34"/>
      <c r="U5" s="34"/>
      <c r="V5" s="34"/>
      <c r="W5" s="35">
        <v>0</v>
      </c>
      <c r="X5" s="35">
        <v>0</v>
      </c>
      <c r="Y5" s="35">
        <v>0</v>
      </c>
      <c r="Z5" s="35">
        <v>0</v>
      </c>
      <c r="AA5" s="36">
        <v>0</v>
      </c>
      <c r="AB5" s="33">
        <f>P5+Q5+R5+S5+T5+U5+V5</f>
        <v>36.23</v>
      </c>
      <c r="AC5" s="32">
        <f>W5/2</f>
        <v>0</v>
      </c>
      <c r="AD5" s="26">
        <f>(X5*3)+(Y5*5)+(Z5*5)+(AA5*20)</f>
        <v>0</v>
      </c>
      <c r="AE5" s="61">
        <f>AB5+AC5+AD5</f>
        <v>36.23</v>
      </c>
      <c r="AF5" s="37">
        <v>23.26</v>
      </c>
      <c r="AG5" s="34"/>
      <c r="AH5" s="34"/>
      <c r="AI5" s="34"/>
      <c r="AJ5" s="35">
        <v>5</v>
      </c>
      <c r="AK5" s="35">
        <v>0</v>
      </c>
      <c r="AL5" s="35">
        <v>1</v>
      </c>
      <c r="AM5" s="35">
        <v>0</v>
      </c>
      <c r="AN5" s="36">
        <v>0</v>
      </c>
      <c r="AO5" s="33">
        <f>AF5+AG5+AH5+AI5</f>
        <v>23.26</v>
      </c>
      <c r="AP5" s="32">
        <f>AJ5/2</f>
        <v>2.5</v>
      </c>
      <c r="AQ5" s="26">
        <f>(AK5*3)+(AL5*5)+(AM5*5)+(AN5*20)</f>
        <v>5</v>
      </c>
      <c r="AR5" s="61">
        <f>AO5+AP5+AQ5</f>
        <v>30.76</v>
      </c>
      <c r="AS5" s="37">
        <v>50.22</v>
      </c>
      <c r="AT5" s="34"/>
      <c r="AU5" s="34"/>
      <c r="AV5" s="35">
        <v>4</v>
      </c>
      <c r="AW5" s="35">
        <v>0</v>
      </c>
      <c r="AX5" s="35">
        <v>0</v>
      </c>
      <c r="AY5" s="35">
        <v>1</v>
      </c>
      <c r="AZ5" s="36">
        <v>0</v>
      </c>
      <c r="BA5" s="33">
        <f>AS5+AT5+AU5</f>
        <v>50.22</v>
      </c>
      <c r="BB5" s="32">
        <f>AV5/2</f>
        <v>2</v>
      </c>
      <c r="BC5" s="26">
        <f>(AW5*3)+(AX5*5)+(AY5*5)+(AZ5*20)</f>
        <v>5</v>
      </c>
      <c r="BD5" s="61">
        <f>BA5+BB5+BC5</f>
        <v>57.22</v>
      </c>
      <c r="BE5" s="33"/>
      <c r="BF5" s="58"/>
      <c r="BG5" s="35"/>
      <c r="BH5" s="35"/>
      <c r="BI5" s="35"/>
      <c r="BJ5" s="35"/>
      <c r="BK5" s="36"/>
      <c r="BL5" s="54">
        <f>BE5+BF5</f>
        <v>0</v>
      </c>
      <c r="BM5" s="47">
        <f>BG5/2</f>
        <v>0</v>
      </c>
      <c r="BN5" s="46">
        <f>(BH5*3)+(BI5*5)+(BJ5*5)+(BK5*20)</f>
        <v>0</v>
      </c>
      <c r="BO5" s="45">
        <f>BL5+BM5+BN5</f>
        <v>0</v>
      </c>
      <c r="BP5" s="37">
        <v>57.29</v>
      </c>
      <c r="BQ5" s="34"/>
      <c r="BR5" s="34"/>
      <c r="BS5" s="34"/>
      <c r="BT5" s="35">
        <v>10</v>
      </c>
      <c r="BU5" s="35">
        <v>0</v>
      </c>
      <c r="BV5" s="35">
        <v>1</v>
      </c>
      <c r="BW5" s="35">
        <v>0</v>
      </c>
      <c r="BX5" s="36">
        <v>0</v>
      </c>
      <c r="BY5" s="33">
        <f>BP5+BQ5+BR5+BS5</f>
        <v>57.29</v>
      </c>
      <c r="BZ5" s="32">
        <f>BT5/2</f>
        <v>5</v>
      </c>
      <c r="CA5" s="38">
        <f>(BU5*3)+(BV5*5)+(BW5*5)+(BX5*20)</f>
        <v>5</v>
      </c>
      <c r="CB5" s="149">
        <f>BY5+BZ5+CA5</f>
        <v>67.29</v>
      </c>
      <c r="CC5" s="37">
        <v>36.97</v>
      </c>
      <c r="CD5" s="34"/>
      <c r="CE5" s="35">
        <v>0</v>
      </c>
      <c r="CF5" s="35">
        <v>0</v>
      </c>
      <c r="CG5" s="35">
        <v>0</v>
      </c>
      <c r="CH5" s="35">
        <v>1</v>
      </c>
      <c r="CI5" s="36">
        <v>0</v>
      </c>
      <c r="CJ5" s="33">
        <f>CC5+CD5</f>
        <v>36.97</v>
      </c>
      <c r="CK5" s="32">
        <f>CE5/2</f>
        <v>0</v>
      </c>
      <c r="CL5" s="26">
        <f>(CF5*3)+(CG5*5)+(CH5*5)+(CI5*20)</f>
        <v>5</v>
      </c>
      <c r="CM5" s="127">
        <f>CJ5+CK5+CL5</f>
        <v>41.97</v>
      </c>
      <c r="CN5" s="1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50"/>
      <c r="IL5" s="51"/>
    </row>
    <row r="6" spans="1:246" ht="12.75">
      <c r="A6" s="39">
        <v>4</v>
      </c>
      <c r="B6" s="84" t="s">
        <v>148</v>
      </c>
      <c r="C6" s="29"/>
      <c r="D6" s="30"/>
      <c r="E6" s="85" t="s">
        <v>18</v>
      </c>
      <c r="F6" s="86" t="s">
        <v>95</v>
      </c>
      <c r="G6" s="28">
        <f>IF(AND(OR($G$2="Y",$H$2="Y"),I6&lt;5,J6&lt;5),IF(AND(I6=I5,J6=J5),G5+1,1),"")</f>
      </c>
      <c r="H6" s="24" t="e">
        <f>IF(AND($H$2="Y",J6&gt;0,OR(AND(G6=1,#REF!=10),AND(G6=2,#REF!=20),AND(G6=3,#REF!=30),AND(G6=4,G64=40),AND(G6=5,G70=50),AND(G6=6,#REF!=60),AND(G6=7,G79=70),AND(G6=8,#REF!=80),AND(G6=9,G87=90),AND(G6=10,#REF!=100))),VLOOKUP(J6-1,SortLookup!$A$13:$B$16,2,FALSE),"")</f>
        <v>#REF!</v>
      </c>
      <c r="I6" s="40">
        <f>IF(ISNA(VLOOKUP(E6,SortLookup!$A$1:$B$5,2,FALSE))," ",VLOOKUP(E6,SortLookup!$A$1:$B$5,2,FALSE))</f>
        <v>2</v>
      </c>
      <c r="J6" s="25" t="str">
        <f>IF(ISNA(VLOOKUP(F6,SortLookup!$A$7:$B$11,2,FALSE))," ",VLOOKUP(F6,SortLookup!$A$7:$B$11,2,FALSE))</f>
        <v> </v>
      </c>
      <c r="K6" s="75">
        <f>L6+M6+N6</f>
        <v>233.72</v>
      </c>
      <c r="L6" s="76">
        <f>AB6+AO6+BA6+BL6+BY6+CJ6+CU6+DF6+DQ6+EB6+EM6+EX6+FI6+FT6+GE6+GP6+HA6+HL6+HW6+IH6</f>
        <v>195.72</v>
      </c>
      <c r="M6" s="46">
        <f>AD6+AQ6+BC6+BN6+CA6+CL6+CW6+DH6+DS6+ED6+EO6+EZ6+FK6+FV6+GG6+GR6+HC6+HN6+HY6+IJ6</f>
        <v>30</v>
      </c>
      <c r="N6" s="47">
        <f>O6/2</f>
        <v>8</v>
      </c>
      <c r="O6" s="77">
        <f>W6+AJ6+AV6+BG6+BT6+CE6+CP6+DA6+DL6+DW6+EH6+ES6+FD6+FO6+FZ6+GK6+GV6+HG6+HR6+IC6</f>
        <v>16</v>
      </c>
      <c r="P6" s="37">
        <v>28.71</v>
      </c>
      <c r="Q6" s="34"/>
      <c r="R6" s="34"/>
      <c r="S6" s="34"/>
      <c r="T6" s="34"/>
      <c r="U6" s="34"/>
      <c r="V6" s="34"/>
      <c r="W6" s="35">
        <v>1</v>
      </c>
      <c r="X6" s="35">
        <v>0</v>
      </c>
      <c r="Y6" s="35">
        <v>0</v>
      </c>
      <c r="Z6" s="35">
        <v>0</v>
      </c>
      <c r="AA6" s="36">
        <v>0</v>
      </c>
      <c r="AB6" s="33">
        <f>P6+Q6+R6+S6+T6+U6+V6</f>
        <v>28.71</v>
      </c>
      <c r="AC6" s="32">
        <f>W6/2</f>
        <v>0.5</v>
      </c>
      <c r="AD6" s="26">
        <f>(X6*3)+(Y6*5)+(Z6*5)+(AA6*20)</f>
        <v>0</v>
      </c>
      <c r="AE6" s="61">
        <f>AB6+AC6+AD6</f>
        <v>29.21</v>
      </c>
      <c r="AF6" s="37">
        <v>41.83</v>
      </c>
      <c r="AG6" s="34"/>
      <c r="AH6" s="34"/>
      <c r="AI6" s="34"/>
      <c r="AJ6" s="35">
        <v>0</v>
      </c>
      <c r="AK6" s="35">
        <v>0</v>
      </c>
      <c r="AL6" s="35">
        <v>0</v>
      </c>
      <c r="AM6" s="35">
        <v>1</v>
      </c>
      <c r="AN6" s="36">
        <v>1</v>
      </c>
      <c r="AO6" s="33">
        <f>AF6+AG6+AH6+AI6</f>
        <v>41.83</v>
      </c>
      <c r="AP6" s="32">
        <f>AJ6/2</f>
        <v>0</v>
      </c>
      <c r="AQ6" s="26">
        <f>(AK6*3)+(AL6*5)+(AM6*5)+(AN6*20)</f>
        <v>25</v>
      </c>
      <c r="AR6" s="61">
        <f>AO6+AP6+AQ6</f>
        <v>66.83</v>
      </c>
      <c r="AS6" s="37">
        <v>41.39</v>
      </c>
      <c r="AT6" s="34"/>
      <c r="AU6" s="34"/>
      <c r="AV6" s="35">
        <v>9</v>
      </c>
      <c r="AW6" s="35">
        <v>0</v>
      </c>
      <c r="AX6" s="35">
        <v>0</v>
      </c>
      <c r="AY6" s="35">
        <v>0</v>
      </c>
      <c r="AZ6" s="36">
        <v>0</v>
      </c>
      <c r="BA6" s="33">
        <f>AS6+AT6+AU6</f>
        <v>41.39</v>
      </c>
      <c r="BB6" s="32">
        <f>AV6/2</f>
        <v>4.5</v>
      </c>
      <c r="BC6" s="26">
        <f>(AW6*3)+(AX6*5)+(AY6*5)+(AZ6*20)</f>
        <v>0</v>
      </c>
      <c r="BD6" s="61">
        <f>BA6+BB6+BC6</f>
        <v>45.89</v>
      </c>
      <c r="BE6" s="33"/>
      <c r="BF6" s="58"/>
      <c r="BG6" s="35"/>
      <c r="BH6" s="35"/>
      <c r="BI6" s="35"/>
      <c r="BJ6" s="35"/>
      <c r="BK6" s="36"/>
      <c r="BL6" s="54">
        <f>BE6+BF6</f>
        <v>0</v>
      </c>
      <c r="BM6" s="47">
        <f>BG6/2</f>
        <v>0</v>
      </c>
      <c r="BN6" s="46">
        <f>(BH6*3)+(BI6*5)+(BJ6*5)+(BK6*20)</f>
        <v>0</v>
      </c>
      <c r="BO6" s="45">
        <f>BL6+BM6+BN6</f>
        <v>0</v>
      </c>
      <c r="BP6" s="37">
        <v>50.34</v>
      </c>
      <c r="BQ6" s="34"/>
      <c r="BR6" s="34"/>
      <c r="BS6" s="34"/>
      <c r="BT6" s="35">
        <v>4</v>
      </c>
      <c r="BU6" s="35">
        <v>0</v>
      </c>
      <c r="BV6" s="35">
        <v>0</v>
      </c>
      <c r="BW6" s="35">
        <v>1</v>
      </c>
      <c r="BX6" s="36">
        <v>0</v>
      </c>
      <c r="BY6" s="33">
        <f>BP6+BQ6+BR6+BS6</f>
        <v>50.34</v>
      </c>
      <c r="BZ6" s="32">
        <f>BT6/2</f>
        <v>2</v>
      </c>
      <c r="CA6" s="38">
        <f>(BU6*3)+(BV6*5)+(BW6*5)+(BX6*20)</f>
        <v>5</v>
      </c>
      <c r="CB6" s="149">
        <f>BY6+BZ6+CA6</f>
        <v>57.34</v>
      </c>
      <c r="CC6" s="37">
        <v>33.45</v>
      </c>
      <c r="CD6" s="34"/>
      <c r="CE6" s="35">
        <v>2</v>
      </c>
      <c r="CF6" s="35">
        <v>0</v>
      </c>
      <c r="CG6" s="35">
        <v>0</v>
      </c>
      <c r="CH6" s="35">
        <v>0</v>
      </c>
      <c r="CI6" s="36">
        <v>0</v>
      </c>
      <c r="CJ6" s="33">
        <f>CC6+CD6</f>
        <v>33.45</v>
      </c>
      <c r="CK6" s="32">
        <f>CE6/2</f>
        <v>1</v>
      </c>
      <c r="CL6" s="26">
        <f>(CF6*3)+(CG6*5)+(CH6*5)+(CI6*20)</f>
        <v>0</v>
      </c>
      <c r="CM6" s="127">
        <f>CJ6+CK6+CL6</f>
        <v>34.45</v>
      </c>
      <c r="CN6" s="1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50"/>
      <c r="IL6" s="51"/>
    </row>
    <row r="7" spans="1:246" ht="12.75">
      <c r="A7" s="39">
        <v>5</v>
      </c>
      <c r="B7" s="84" t="s">
        <v>122</v>
      </c>
      <c r="C7" s="29"/>
      <c r="D7" s="30"/>
      <c r="E7" s="85" t="s">
        <v>18</v>
      </c>
      <c r="F7" s="86" t="s">
        <v>23</v>
      </c>
      <c r="G7" s="28">
        <f>IF(AND(OR($G$2="Y",$H$2="Y"),I7&lt;5,J7&lt;5),IF(AND(I7=#REF!,J7=#REF!),#REF!+1,1),"")</f>
      </c>
      <c r="H7" s="24" t="e">
        <f>IF(AND($H$2="Y",J7&gt;0,OR(AND(G7=1,#REF!=10),AND(G7=2,#REF!=20),AND(G7=3,#REF!=30),AND(G7=4,#REF!=40),AND(G7=5,G60=50),AND(G7=6,G63=60),AND(G7=7,G72=70),AND(G7=8,#REF!=80),AND(G7=9,G80=90),AND(G7=10,#REF!=100))),VLOOKUP(J7-1,SortLookup!$A$13:$B$16,2,FALSE),"")</f>
        <v>#REF!</v>
      </c>
      <c r="I7" s="40">
        <f>IF(ISNA(VLOOKUP(E7,SortLookup!$A$1:$B$5,2,FALSE))," ",VLOOKUP(E7,SortLookup!$A$1:$B$5,2,FALSE))</f>
        <v>2</v>
      </c>
      <c r="J7" s="25">
        <f>IF(ISNA(VLOOKUP(F7,SortLookup!$A$7:$B$11,2,FALSE))," ",VLOOKUP(F7,SortLookup!$A$7:$B$11,2,FALSE))</f>
        <v>3</v>
      </c>
      <c r="K7" s="75">
        <f>L7+M7+N7</f>
        <v>257.13</v>
      </c>
      <c r="L7" s="76">
        <f>AB7+AO7+BA7+BL7+BY7+CJ7+CU7+DF7+DQ7+EB7+EM7+EX7+FI7+FT7+GE7+GP7+HA7+HL7+HW7+IH7</f>
        <v>219.63</v>
      </c>
      <c r="M7" s="46">
        <f>AD7+AQ7+BC7+BN7+CA7+CL7+CW7+DH7+DS7+ED7+EO7+EZ7+FK7+FV7+GG7+GR7+HC7+HN7+HY7+IJ7</f>
        <v>20</v>
      </c>
      <c r="N7" s="47">
        <f>O7/2</f>
        <v>17.5</v>
      </c>
      <c r="O7" s="77">
        <f>W7+AJ7+AV7+BG7+BT7+CE7+CP7+DA7+DL7+DW7+EH7+ES7+FD7+FO7+FZ7+GK7+GV7+HG7+HR7+IC7</f>
        <v>35</v>
      </c>
      <c r="P7" s="37">
        <v>30.74</v>
      </c>
      <c r="Q7" s="34"/>
      <c r="R7" s="34"/>
      <c r="S7" s="34"/>
      <c r="T7" s="34"/>
      <c r="U7" s="34"/>
      <c r="V7" s="34"/>
      <c r="W7" s="35">
        <v>7</v>
      </c>
      <c r="X7" s="35">
        <v>0</v>
      </c>
      <c r="Y7" s="35">
        <v>0</v>
      </c>
      <c r="Z7" s="35">
        <v>0</v>
      </c>
      <c r="AA7" s="36">
        <v>0</v>
      </c>
      <c r="AB7" s="33">
        <f>P7+Q7+R7+S7+T7+U7+V7</f>
        <v>30.74</v>
      </c>
      <c r="AC7" s="32">
        <f>W7/2</f>
        <v>3.5</v>
      </c>
      <c r="AD7" s="26">
        <f>(X7*3)+(Y7*5)+(Z7*5)+(AA7*20)</f>
        <v>0</v>
      </c>
      <c r="AE7" s="61">
        <f>AB7+AC7+AD7</f>
        <v>34.24</v>
      </c>
      <c r="AF7" s="37">
        <v>37.42</v>
      </c>
      <c r="AG7" s="34"/>
      <c r="AH7" s="34"/>
      <c r="AI7" s="34"/>
      <c r="AJ7" s="35">
        <v>9</v>
      </c>
      <c r="AK7" s="35">
        <v>0</v>
      </c>
      <c r="AL7" s="35">
        <v>1</v>
      </c>
      <c r="AM7" s="35">
        <v>1</v>
      </c>
      <c r="AN7" s="36">
        <v>0</v>
      </c>
      <c r="AO7" s="33">
        <f>AF7+AG7+AH7+AI7</f>
        <v>37.42</v>
      </c>
      <c r="AP7" s="32">
        <f>AJ7/2</f>
        <v>4.5</v>
      </c>
      <c r="AQ7" s="26">
        <f>(AK7*3)+(AL7*5)+(AM7*5)+(AN7*20)</f>
        <v>10</v>
      </c>
      <c r="AR7" s="61">
        <f>AO7+AP7+AQ7</f>
        <v>51.92</v>
      </c>
      <c r="AS7" s="37">
        <v>51.96</v>
      </c>
      <c r="AT7" s="34"/>
      <c r="AU7" s="34"/>
      <c r="AV7" s="35">
        <v>12</v>
      </c>
      <c r="AW7" s="35">
        <v>0</v>
      </c>
      <c r="AX7" s="35">
        <v>1</v>
      </c>
      <c r="AY7" s="35">
        <v>0</v>
      </c>
      <c r="AZ7" s="36">
        <v>0</v>
      </c>
      <c r="BA7" s="33">
        <f>AS7+AT7+AU7</f>
        <v>51.96</v>
      </c>
      <c r="BB7" s="32">
        <f>AV7/2</f>
        <v>6</v>
      </c>
      <c r="BC7" s="26">
        <f>(AW7*3)+(AX7*5)+(AY7*5)+(AZ7*20)</f>
        <v>5</v>
      </c>
      <c r="BD7" s="61">
        <f>BA7+BB7+BC7</f>
        <v>62.96</v>
      </c>
      <c r="BE7" s="33"/>
      <c r="BF7" s="58"/>
      <c r="BG7" s="35"/>
      <c r="BH7" s="35"/>
      <c r="BI7" s="35"/>
      <c r="BJ7" s="35"/>
      <c r="BK7" s="36"/>
      <c r="BL7" s="54">
        <f>BE7+BF7</f>
        <v>0</v>
      </c>
      <c r="BM7" s="47">
        <f>BG7/2</f>
        <v>0</v>
      </c>
      <c r="BN7" s="46">
        <f>(BH7*3)+(BI7*5)+(BJ7*5)+(BK7*20)</f>
        <v>0</v>
      </c>
      <c r="BO7" s="45">
        <f>BL7+BM7+BN7</f>
        <v>0</v>
      </c>
      <c r="BP7" s="37">
        <v>50.85</v>
      </c>
      <c r="BQ7" s="34"/>
      <c r="BR7" s="34"/>
      <c r="BS7" s="34"/>
      <c r="BT7" s="35">
        <v>3</v>
      </c>
      <c r="BU7" s="35">
        <v>0</v>
      </c>
      <c r="BV7" s="35">
        <v>0</v>
      </c>
      <c r="BW7" s="35">
        <v>1</v>
      </c>
      <c r="BX7" s="36">
        <v>0</v>
      </c>
      <c r="BY7" s="33">
        <f>BP7+BQ7+BR7+BS7</f>
        <v>50.85</v>
      </c>
      <c r="BZ7" s="32">
        <f>BT7/2</f>
        <v>1.5</v>
      </c>
      <c r="CA7" s="38">
        <f>(BU7*3)+(BV7*5)+(BW7*5)+(BX7*20)</f>
        <v>5</v>
      </c>
      <c r="CB7" s="149">
        <f>BY7+BZ7+CA7</f>
        <v>57.35</v>
      </c>
      <c r="CC7" s="37">
        <v>48.66</v>
      </c>
      <c r="CD7" s="34"/>
      <c r="CE7" s="35">
        <v>4</v>
      </c>
      <c r="CF7" s="35">
        <v>0</v>
      </c>
      <c r="CG7" s="35">
        <v>0</v>
      </c>
      <c r="CH7" s="35">
        <v>0</v>
      </c>
      <c r="CI7" s="36">
        <v>0</v>
      </c>
      <c r="CJ7" s="33">
        <f>CC7+CD7</f>
        <v>48.66</v>
      </c>
      <c r="CK7" s="32">
        <f>CE7/2</f>
        <v>2</v>
      </c>
      <c r="CL7" s="26">
        <f>(CF7*3)+(CG7*5)+(CH7*5)+(CI7*20)</f>
        <v>0</v>
      </c>
      <c r="CM7" s="127">
        <f>CJ7+CK7+CL7</f>
        <v>50.66</v>
      </c>
      <c r="CN7" s="1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50"/>
      <c r="IL7" s="51"/>
    </row>
    <row r="8" spans="1:246" ht="12.75">
      <c r="A8" s="39">
        <v>6</v>
      </c>
      <c r="B8" s="84" t="s">
        <v>137</v>
      </c>
      <c r="C8" s="29"/>
      <c r="D8" s="30"/>
      <c r="E8" s="85" t="s">
        <v>18</v>
      </c>
      <c r="F8" s="86" t="s">
        <v>95</v>
      </c>
      <c r="G8" s="28">
        <f>IF(AND(OR($G$2="Y",$H$2="Y"),I8&lt;5,J8&lt;5),IF(AND(I8=I7,J8=J7),G7+1,1),"")</f>
      </c>
      <c r="H8" s="24" t="e">
        <f>IF(AND($H$2="Y",J8&gt;0,OR(AND(G8=1,#REF!=10),AND(G8=2,#REF!=20),AND(G8=3,#REF!=30),AND(G8=4,G65=40),AND(G8=5,G71=50),AND(G8=6,#REF!=60),AND(G8=7,G79=70),AND(G8=8,#REF!=80),AND(G8=9,G87=90),AND(G8=10,#REF!=100))),VLOOKUP(J8-1,SortLookup!$A$13:$B$16,2,FALSE),"")</f>
        <v>#REF!</v>
      </c>
      <c r="I8" s="40">
        <f>IF(ISNA(VLOOKUP(E8,SortLookup!$A$1:$B$5,2,FALSE))," ",VLOOKUP(E8,SortLookup!$A$1:$B$5,2,FALSE))</f>
        <v>2</v>
      </c>
      <c r="J8" s="25" t="str">
        <f>IF(ISNA(VLOOKUP(F8,SortLookup!$A$7:$B$11,2,FALSE))," ",VLOOKUP(F8,SortLookup!$A$7:$B$11,2,FALSE))</f>
        <v> </v>
      </c>
      <c r="K8" s="75">
        <f>L8+M8+N8</f>
        <v>269.8</v>
      </c>
      <c r="L8" s="76">
        <f>AB8+AO8+BA8+BL8+BY8+CJ8+CU8+DF8+DQ8+EB8+EM8+EX8+FI8+FT8+GE8+GP8+HA8+HL8+HW8+IH8</f>
        <v>223.8</v>
      </c>
      <c r="M8" s="46">
        <f>AD8+AQ8+BC8+BN8+CA8+CL8+CW8+DH8+DS8+ED8+EO8+EZ8+FK8+FV8+GG8+GR8+HC8+HN8+HY8+IJ8</f>
        <v>20</v>
      </c>
      <c r="N8" s="47">
        <f>O8/2</f>
        <v>26</v>
      </c>
      <c r="O8" s="77">
        <f>W8+AJ8+AV8+BG8+BT8+CE8+CP8+DA8+DL8+DW8+EH8+ES8+FD8+FO8+FZ8+GK8+GV8+HG8+HR8+IC8</f>
        <v>52</v>
      </c>
      <c r="P8" s="37">
        <v>35.11</v>
      </c>
      <c r="Q8" s="34"/>
      <c r="R8" s="34"/>
      <c r="S8" s="34"/>
      <c r="T8" s="34"/>
      <c r="U8" s="34"/>
      <c r="V8" s="34"/>
      <c r="W8" s="35">
        <v>1</v>
      </c>
      <c r="X8" s="35">
        <v>0</v>
      </c>
      <c r="Y8" s="35">
        <v>0</v>
      </c>
      <c r="Z8" s="35">
        <v>0</v>
      </c>
      <c r="AA8" s="36">
        <v>0</v>
      </c>
      <c r="AB8" s="33">
        <f>P8+Q8+R8+S8+T8+U8+V8</f>
        <v>35.11</v>
      </c>
      <c r="AC8" s="32">
        <f>W8/2</f>
        <v>0.5</v>
      </c>
      <c r="AD8" s="26">
        <f>(X8*3)+(Y8*5)+(Z8*5)+(AA8*20)</f>
        <v>0</v>
      </c>
      <c r="AE8" s="61">
        <f>AB8+AC8+AD8</f>
        <v>35.61</v>
      </c>
      <c r="AF8" s="37">
        <v>55.66</v>
      </c>
      <c r="AG8" s="34"/>
      <c r="AH8" s="34"/>
      <c r="AI8" s="34"/>
      <c r="AJ8" s="35">
        <v>0</v>
      </c>
      <c r="AK8" s="35">
        <v>0</v>
      </c>
      <c r="AL8" s="35">
        <v>0</v>
      </c>
      <c r="AM8" s="35">
        <v>0</v>
      </c>
      <c r="AN8" s="36">
        <v>0</v>
      </c>
      <c r="AO8" s="33">
        <f>AF8+AG8+AH8+AI8</f>
        <v>55.66</v>
      </c>
      <c r="AP8" s="32">
        <f>AJ8/2</f>
        <v>0</v>
      </c>
      <c r="AQ8" s="26">
        <f>(AK8*3)+(AL8*5)+(AM8*5)+(AN8*20)</f>
        <v>0</v>
      </c>
      <c r="AR8" s="61">
        <f>AO8+AP8+AQ8</f>
        <v>55.66</v>
      </c>
      <c r="AS8" s="37">
        <v>42.05</v>
      </c>
      <c r="AT8" s="34"/>
      <c r="AU8" s="34"/>
      <c r="AV8" s="35">
        <v>20</v>
      </c>
      <c r="AW8" s="35">
        <v>0</v>
      </c>
      <c r="AX8" s="35">
        <v>1</v>
      </c>
      <c r="AY8" s="35">
        <v>1</v>
      </c>
      <c r="AZ8" s="36">
        <v>0</v>
      </c>
      <c r="BA8" s="33">
        <f>AS8+AT8+AU8</f>
        <v>42.05</v>
      </c>
      <c r="BB8" s="32">
        <f>AV8/2</f>
        <v>10</v>
      </c>
      <c r="BC8" s="26">
        <f>(AW8*3)+(AX8*5)+(AY8*5)+(AZ8*20)</f>
        <v>10</v>
      </c>
      <c r="BD8" s="61">
        <f>BA8+BB8+BC8</f>
        <v>62.05</v>
      </c>
      <c r="BE8" s="33"/>
      <c r="BF8" s="58"/>
      <c r="BG8" s="35"/>
      <c r="BH8" s="35"/>
      <c r="BI8" s="35"/>
      <c r="BJ8" s="35"/>
      <c r="BK8" s="36"/>
      <c r="BL8" s="54">
        <f>BE8+BF8</f>
        <v>0</v>
      </c>
      <c r="BM8" s="47">
        <f>BG8/2</f>
        <v>0</v>
      </c>
      <c r="BN8" s="46">
        <f>(BH8*3)+(BI8*5)+(BJ8*5)+(BK8*20)</f>
        <v>0</v>
      </c>
      <c r="BO8" s="45">
        <f>BL8+BM8+BN8</f>
        <v>0</v>
      </c>
      <c r="BP8" s="37">
        <v>52.34</v>
      </c>
      <c r="BQ8" s="34"/>
      <c r="BR8" s="34"/>
      <c r="BS8" s="34"/>
      <c r="BT8" s="35">
        <v>21</v>
      </c>
      <c r="BU8" s="35">
        <v>0</v>
      </c>
      <c r="BV8" s="35">
        <v>1</v>
      </c>
      <c r="BW8" s="35">
        <v>0</v>
      </c>
      <c r="BX8" s="36">
        <v>0</v>
      </c>
      <c r="BY8" s="33">
        <f>BP8+BQ8+BR8+BS8</f>
        <v>52.34</v>
      </c>
      <c r="BZ8" s="32">
        <f>BT8/2</f>
        <v>10.5</v>
      </c>
      <c r="CA8" s="38">
        <f>(BU8*3)+(BV8*5)+(BW8*5)+(BX8*20)</f>
        <v>5</v>
      </c>
      <c r="CB8" s="149">
        <f>BY8+BZ8+CA8</f>
        <v>67.84</v>
      </c>
      <c r="CC8" s="37">
        <v>38.64</v>
      </c>
      <c r="CD8" s="34"/>
      <c r="CE8" s="35">
        <v>10</v>
      </c>
      <c r="CF8" s="35">
        <v>0</v>
      </c>
      <c r="CG8" s="35">
        <v>1</v>
      </c>
      <c r="CH8" s="35">
        <v>0</v>
      </c>
      <c r="CI8" s="36">
        <v>0</v>
      </c>
      <c r="CJ8" s="33">
        <f>CC8+CD8</f>
        <v>38.64</v>
      </c>
      <c r="CK8" s="32">
        <f>CE8/2</f>
        <v>5</v>
      </c>
      <c r="CL8" s="26">
        <f>(CF8*3)+(CG8*5)+(CH8*5)+(CI8*20)</f>
        <v>5</v>
      </c>
      <c r="CM8" s="127">
        <f>CJ8+CK8+CL8</f>
        <v>48.64</v>
      </c>
      <c r="CN8" s="1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50"/>
      <c r="IL8" s="51"/>
    </row>
    <row r="9" spans="1:246" ht="12.75">
      <c r="A9" s="39">
        <v>7</v>
      </c>
      <c r="B9" s="84" t="s">
        <v>136</v>
      </c>
      <c r="C9" s="29"/>
      <c r="D9" s="30"/>
      <c r="E9" s="30" t="s">
        <v>18</v>
      </c>
      <c r="F9" s="60" t="s">
        <v>24</v>
      </c>
      <c r="G9" s="28">
        <f>IF(AND(OR($G$2="Y",$H$2="Y"),I9&lt;5,J9&lt;5),IF(AND(I9=#REF!,J9=#REF!),#REF!+1,1),"")</f>
      </c>
      <c r="H9" s="24" t="e">
        <f>IF(AND($H$2="Y",J9&gt;0,OR(AND(G9=1,#REF!=10),AND(G9=2,#REF!=20),AND(G9=3,#REF!=30),AND(G9=4,G67=40),AND(G9=5,#REF!=50),AND(G9=6,G73=60),AND(G9=7,G82=70),AND(G9=8,#REF!=80),AND(G9=9,G90=90),AND(G9=10,#REF!=100))),VLOOKUP(J9-1,SortLookup!$A$13:$B$16,2,FALSE),"")</f>
        <v>#REF!</v>
      </c>
      <c r="I9" s="40">
        <f>IF(ISNA(VLOOKUP(E9,SortLookup!$A$1:$B$5,2,FALSE))," ",VLOOKUP(E9,SortLookup!$A$1:$B$5,2,FALSE))</f>
        <v>2</v>
      </c>
      <c r="J9" s="25">
        <f>IF(ISNA(VLOOKUP(F9,SortLookup!$A$7:$B$11,2,FALSE))," ",VLOOKUP(F9,SortLookup!$A$7:$B$11,2,FALSE))</f>
        <v>4</v>
      </c>
      <c r="K9" s="75">
        <f>L9+M9+N9</f>
        <v>320.05</v>
      </c>
      <c r="L9" s="76">
        <f>AB9+AO9+BA9+BL9+BY9+CJ9+CU9+DF9+DQ9+EB9+EM9+EX9+FI9+FT9+GE9+GP9+HA9+HL9+HW9+IH9</f>
        <v>315.05</v>
      </c>
      <c r="M9" s="46">
        <f>AD9+AQ9+BC9+BN9+CA9+CL9+CW9+DH9+DS9+ED9+EO9+EZ9+FK9+FV9+GG9+GR9+HC9+HN9+HY9+IJ9</f>
        <v>3</v>
      </c>
      <c r="N9" s="47">
        <f>O9/2</f>
        <v>2</v>
      </c>
      <c r="O9" s="77">
        <f>W9+AJ9+AV9+BG9+BT9+CE9+CP9+DA9+DL9+DW9+EH9+ES9+FD9+FO9+FZ9+GK9+GV9+HG9+HR9+IC9</f>
        <v>4</v>
      </c>
      <c r="P9" s="37">
        <v>47.02</v>
      </c>
      <c r="Q9" s="34"/>
      <c r="R9" s="34"/>
      <c r="S9" s="34"/>
      <c r="T9" s="34"/>
      <c r="U9" s="34"/>
      <c r="V9" s="34"/>
      <c r="W9" s="35">
        <v>0</v>
      </c>
      <c r="X9" s="35">
        <v>0</v>
      </c>
      <c r="Y9" s="35">
        <v>0</v>
      </c>
      <c r="Z9" s="35">
        <v>0</v>
      </c>
      <c r="AA9" s="36">
        <v>0</v>
      </c>
      <c r="AB9" s="33">
        <f>P9+Q9+R9+S9+T9+U9+V9</f>
        <v>47.02</v>
      </c>
      <c r="AC9" s="32">
        <f>W9/2</f>
        <v>0</v>
      </c>
      <c r="AD9" s="26">
        <f>(X9*3)+(Y9*5)+(Z9*5)+(AA9*20)</f>
        <v>0</v>
      </c>
      <c r="AE9" s="61">
        <f>AB9+AC9+AD9</f>
        <v>47.02</v>
      </c>
      <c r="AF9" s="37">
        <v>54.46</v>
      </c>
      <c r="AG9" s="34"/>
      <c r="AH9" s="34"/>
      <c r="AI9" s="34"/>
      <c r="AJ9" s="35">
        <v>0</v>
      </c>
      <c r="AK9" s="35">
        <v>0</v>
      </c>
      <c r="AL9" s="35">
        <v>0</v>
      </c>
      <c r="AM9" s="35">
        <v>0</v>
      </c>
      <c r="AN9" s="36">
        <v>0</v>
      </c>
      <c r="AO9" s="33">
        <f>AF9+AG9+AH9+AI9</f>
        <v>54.46</v>
      </c>
      <c r="AP9" s="32">
        <f>AJ9/2</f>
        <v>0</v>
      </c>
      <c r="AQ9" s="26">
        <f>(AK9*3)+(AL9*5)+(AM9*5)+(AN9*20)</f>
        <v>0</v>
      </c>
      <c r="AR9" s="61">
        <f>AO9+AP9+AQ9</f>
        <v>54.46</v>
      </c>
      <c r="AS9" s="37">
        <v>72.99</v>
      </c>
      <c r="AT9" s="34"/>
      <c r="AU9" s="34"/>
      <c r="AV9" s="35">
        <v>4</v>
      </c>
      <c r="AW9" s="35">
        <v>1</v>
      </c>
      <c r="AX9" s="35">
        <v>0</v>
      </c>
      <c r="AY9" s="35">
        <v>0</v>
      </c>
      <c r="AZ9" s="36">
        <v>0</v>
      </c>
      <c r="BA9" s="33">
        <f>AS9+AT9+AU9</f>
        <v>72.99</v>
      </c>
      <c r="BB9" s="32">
        <f>AV9/2</f>
        <v>2</v>
      </c>
      <c r="BC9" s="26">
        <f>(AW9*3)+(AX9*5)+(AY9*5)+(AZ9*20)</f>
        <v>3</v>
      </c>
      <c r="BD9" s="61">
        <f>BA9+BB9+BC9</f>
        <v>77.99</v>
      </c>
      <c r="BE9" s="33"/>
      <c r="BF9" s="58"/>
      <c r="BG9" s="35"/>
      <c r="BH9" s="35"/>
      <c r="BI9" s="35"/>
      <c r="BJ9" s="35"/>
      <c r="BK9" s="36"/>
      <c r="BL9" s="54">
        <f>BE9+BF9</f>
        <v>0</v>
      </c>
      <c r="BM9" s="47">
        <f>BG9/2</f>
        <v>0</v>
      </c>
      <c r="BN9" s="46">
        <f>(BH9*3)+(BI9*5)+(BJ9*5)+(BK9*20)</f>
        <v>0</v>
      </c>
      <c r="BO9" s="45">
        <f>BL9+BM9+BN9</f>
        <v>0</v>
      </c>
      <c r="BP9" s="37">
        <v>85.1</v>
      </c>
      <c r="BQ9" s="34"/>
      <c r="BR9" s="34"/>
      <c r="BS9" s="34"/>
      <c r="BT9" s="35">
        <v>0</v>
      </c>
      <c r="BU9" s="35">
        <v>0</v>
      </c>
      <c r="BV9" s="35">
        <v>0</v>
      </c>
      <c r="BW9" s="35">
        <v>0</v>
      </c>
      <c r="BX9" s="36">
        <v>0</v>
      </c>
      <c r="BY9" s="33">
        <f>BP9+BQ9+BR9+BS9</f>
        <v>85.1</v>
      </c>
      <c r="BZ9" s="32">
        <f>BT9/2</f>
        <v>0</v>
      </c>
      <c r="CA9" s="38">
        <f>(BU9*3)+(BV9*5)+(BW9*5)+(BX9*20)</f>
        <v>0</v>
      </c>
      <c r="CB9" s="149">
        <f>BY9+BZ9+CA9</f>
        <v>85.1</v>
      </c>
      <c r="CC9" s="37">
        <v>55.48</v>
      </c>
      <c r="CD9" s="34"/>
      <c r="CE9" s="35">
        <v>0</v>
      </c>
      <c r="CF9" s="35">
        <v>0</v>
      </c>
      <c r="CG9" s="35">
        <v>0</v>
      </c>
      <c r="CH9" s="35">
        <v>0</v>
      </c>
      <c r="CI9" s="36">
        <v>0</v>
      </c>
      <c r="CJ9" s="33">
        <f>CC9+CD9</f>
        <v>55.48</v>
      </c>
      <c r="CK9" s="32">
        <f>CE9/2</f>
        <v>0</v>
      </c>
      <c r="CL9" s="26">
        <f>(CF9*3)+(CG9*5)+(CH9*5)+(CI9*20)</f>
        <v>0</v>
      </c>
      <c r="CM9" s="127">
        <f>CJ9+CK9+CL9</f>
        <v>55.48</v>
      </c>
      <c r="CN9" s="1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50"/>
      <c r="IL9" s="51"/>
    </row>
    <row r="10" spans="1:246" ht="12.75">
      <c r="A10" s="39">
        <v>8</v>
      </c>
      <c r="B10" s="84" t="s">
        <v>138</v>
      </c>
      <c r="C10" s="29"/>
      <c r="D10" s="30"/>
      <c r="E10" s="85" t="s">
        <v>18</v>
      </c>
      <c r="F10" s="86" t="s">
        <v>95</v>
      </c>
      <c r="G10" s="28">
        <f>IF(AND(OR($G$2="Y",$H$2="Y"),I10&lt;5,J10&lt;5),IF(AND(I10=I9,J10=J9),G9+1,1),"")</f>
      </c>
      <c r="H10" s="24" t="e">
        <f>IF(AND($H$2="Y",J10&gt;0,OR(AND(G10=1,#REF!=10),AND(G10=2,#REF!=20),AND(G10=3,#REF!=30),AND(G10=4,#REF!=40),AND(G10=5,G64=50),AND(G10=6,G71=60),AND(G10=7,G80=70),AND(G10=8,#REF!=80),AND(G10=9,G88=90),AND(G10=10,#REF!=100))),VLOOKUP(J10-1,SortLookup!$A$13:$B$16,2,FALSE),"")</f>
        <v>#REF!</v>
      </c>
      <c r="I10" s="40">
        <f>IF(ISNA(VLOOKUP(E10,SortLookup!$A$1:$B$5,2,FALSE))," ",VLOOKUP(E10,SortLookup!$A$1:$B$5,2,FALSE))</f>
        <v>2</v>
      </c>
      <c r="J10" s="25" t="str">
        <f>IF(ISNA(VLOOKUP(F10,SortLookup!$A$7:$B$11,2,FALSE))," ",VLOOKUP(F10,SortLookup!$A$7:$B$11,2,FALSE))</f>
        <v> </v>
      </c>
      <c r="K10" s="78">
        <f>L10+M10+N10</f>
        <v>333.64</v>
      </c>
      <c r="L10" s="79">
        <f>AB10+AO10+BA10+BL10+BY10+CJ10+CU10+DF10+DQ10+EB10+EM10+EX10+FI10+FT10+GE10+GP10+HA10+HL10+HW10+IH10</f>
        <v>316.64</v>
      </c>
      <c r="M10" s="26">
        <f>AD10+AQ10+BC10+BN10+CA10+CL10+CW10+DH10+DS10+ED10+EO10+EZ10+FK10+FV10+GG10+GR10+HC10+HN10+HY10+IJ10</f>
        <v>13</v>
      </c>
      <c r="N10" s="32">
        <f>O10/2</f>
        <v>4</v>
      </c>
      <c r="O10" s="80">
        <f>W10+AJ10+AV10+BG10+BT10+CE10+CP10+DA10+DL10+DW10+EH10+ES10+FD10+FO10+FZ10+GK10+GV10+HG10+HR10+IC10</f>
        <v>8</v>
      </c>
      <c r="P10" s="37">
        <v>38.7</v>
      </c>
      <c r="Q10" s="34"/>
      <c r="R10" s="34"/>
      <c r="S10" s="34"/>
      <c r="T10" s="34"/>
      <c r="U10" s="34"/>
      <c r="V10" s="34"/>
      <c r="W10" s="35">
        <v>1</v>
      </c>
      <c r="X10" s="35">
        <v>0</v>
      </c>
      <c r="Y10" s="35">
        <v>0</v>
      </c>
      <c r="Z10" s="35">
        <v>0</v>
      </c>
      <c r="AA10" s="36">
        <v>0</v>
      </c>
      <c r="AB10" s="33">
        <f>P10+Q10+R10+S10+T10+U10+V10</f>
        <v>38.7</v>
      </c>
      <c r="AC10" s="32">
        <f>W10/2</f>
        <v>0.5</v>
      </c>
      <c r="AD10" s="26">
        <f>(X10*3)+(Y10*5)+(Z10*5)+(AA10*20)</f>
        <v>0</v>
      </c>
      <c r="AE10" s="61">
        <f>AB10+AC10+AD10</f>
        <v>39.2</v>
      </c>
      <c r="AF10" s="37">
        <v>38.07</v>
      </c>
      <c r="AG10" s="34"/>
      <c r="AH10" s="34"/>
      <c r="AI10" s="34"/>
      <c r="AJ10" s="35">
        <v>1</v>
      </c>
      <c r="AK10" s="35">
        <v>0</v>
      </c>
      <c r="AL10" s="35">
        <v>0</v>
      </c>
      <c r="AM10" s="35">
        <v>0</v>
      </c>
      <c r="AN10" s="36">
        <v>0</v>
      </c>
      <c r="AO10" s="33">
        <f>AF10+AG10+AH10+AI10</f>
        <v>38.07</v>
      </c>
      <c r="AP10" s="32">
        <f>AJ10/2</f>
        <v>0.5</v>
      </c>
      <c r="AQ10" s="26">
        <f>(AK10*3)+(AL10*5)+(AM10*5)+(AN10*20)</f>
        <v>0</v>
      </c>
      <c r="AR10" s="61">
        <f>AO10+AP10+AQ10</f>
        <v>38.57</v>
      </c>
      <c r="AS10" s="37">
        <v>78.22</v>
      </c>
      <c r="AT10" s="34"/>
      <c r="AU10" s="34"/>
      <c r="AV10" s="35">
        <v>5</v>
      </c>
      <c r="AW10" s="35">
        <v>0</v>
      </c>
      <c r="AX10" s="35">
        <v>1</v>
      </c>
      <c r="AY10" s="35">
        <v>0</v>
      </c>
      <c r="AZ10" s="36">
        <v>0</v>
      </c>
      <c r="BA10" s="33">
        <f>AS10+AT10+AU10</f>
        <v>78.22</v>
      </c>
      <c r="BB10" s="32">
        <f>AV10/2</f>
        <v>2.5</v>
      </c>
      <c r="BC10" s="26">
        <f>(AW10*3)+(AX10*5)+(AY10*5)+(AZ10*20)</f>
        <v>5</v>
      </c>
      <c r="BD10" s="61">
        <f>BA10+BB10+BC10</f>
        <v>85.72</v>
      </c>
      <c r="BE10" s="33"/>
      <c r="BF10" s="58"/>
      <c r="BG10" s="35"/>
      <c r="BH10" s="35"/>
      <c r="BI10" s="35"/>
      <c r="BJ10" s="35"/>
      <c r="BK10" s="36"/>
      <c r="BL10" s="54">
        <f>BE10+BF10</f>
        <v>0</v>
      </c>
      <c r="BM10" s="47">
        <f>BG10/2</f>
        <v>0</v>
      </c>
      <c r="BN10" s="46">
        <f>(BH10*3)+(BI10*5)+(BJ10*5)+(BK10*20)</f>
        <v>0</v>
      </c>
      <c r="BO10" s="45">
        <f>BL10+BM10+BN10</f>
        <v>0</v>
      </c>
      <c r="BP10" s="37">
        <v>69.91</v>
      </c>
      <c r="BQ10" s="34"/>
      <c r="BR10" s="34"/>
      <c r="BS10" s="34"/>
      <c r="BT10" s="35">
        <v>0</v>
      </c>
      <c r="BU10" s="35">
        <v>0</v>
      </c>
      <c r="BV10" s="35">
        <v>0</v>
      </c>
      <c r="BW10" s="35">
        <v>1</v>
      </c>
      <c r="BX10" s="36">
        <v>0</v>
      </c>
      <c r="BY10" s="33">
        <f>BP10+BQ10+BR10+BS10</f>
        <v>69.91</v>
      </c>
      <c r="BZ10" s="32">
        <f>BT10/2</f>
        <v>0</v>
      </c>
      <c r="CA10" s="38">
        <f>(BU10*3)+(BV10*5)+(BW10*5)+(BX10*20)</f>
        <v>5</v>
      </c>
      <c r="CB10" s="149">
        <f>BY10+BZ10+CA10</f>
        <v>74.91</v>
      </c>
      <c r="CC10" s="37">
        <v>91.74</v>
      </c>
      <c r="CD10" s="34"/>
      <c r="CE10" s="35">
        <v>1</v>
      </c>
      <c r="CF10" s="35">
        <v>1</v>
      </c>
      <c r="CG10" s="35">
        <v>0</v>
      </c>
      <c r="CH10" s="35">
        <v>0</v>
      </c>
      <c r="CI10" s="36">
        <v>0</v>
      </c>
      <c r="CJ10" s="33">
        <f>CC10+CD10</f>
        <v>91.74</v>
      </c>
      <c r="CK10" s="32">
        <f>CE10/2</f>
        <v>0.5</v>
      </c>
      <c r="CL10" s="26">
        <f>(CF10*3)+(CG10*5)+(CH10*5)+(CI10*20)</f>
        <v>3</v>
      </c>
      <c r="CM10" s="127">
        <f>CJ10+CK10+CL10</f>
        <v>95.24</v>
      </c>
      <c r="CN10" s="1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50"/>
      <c r="IL10" s="51"/>
    </row>
    <row r="11" spans="1:246" ht="3" customHeight="1">
      <c r="A11" s="183"/>
      <c r="B11" s="186"/>
      <c r="C11" s="187"/>
      <c r="D11" s="188"/>
      <c r="E11" s="189"/>
      <c r="F11" s="190"/>
      <c r="G11" s="191"/>
      <c r="H11" s="192"/>
      <c r="I11" s="193"/>
      <c r="J11" s="194"/>
      <c r="K11" s="185"/>
      <c r="L11" s="164"/>
      <c r="M11" s="165"/>
      <c r="N11" s="166"/>
      <c r="O11" s="167"/>
      <c r="P11" s="195"/>
      <c r="Q11" s="196"/>
      <c r="R11" s="196"/>
      <c r="S11" s="196"/>
      <c r="T11" s="196"/>
      <c r="U11" s="196"/>
      <c r="V11" s="196"/>
      <c r="W11" s="197"/>
      <c r="X11" s="170"/>
      <c r="Y11" s="170"/>
      <c r="Z11" s="170"/>
      <c r="AA11" s="171"/>
      <c r="AB11" s="172"/>
      <c r="AC11" s="173"/>
      <c r="AD11" s="174"/>
      <c r="AE11" s="175"/>
      <c r="AF11" s="168"/>
      <c r="AG11" s="169"/>
      <c r="AH11" s="169"/>
      <c r="AI11" s="169"/>
      <c r="AJ11" s="170"/>
      <c r="AK11" s="170"/>
      <c r="AL11" s="170"/>
      <c r="AM11" s="170"/>
      <c r="AN11" s="171"/>
      <c r="AO11" s="172"/>
      <c r="AP11" s="173"/>
      <c r="AQ11" s="174"/>
      <c r="AR11" s="175"/>
      <c r="AS11" s="168"/>
      <c r="AT11" s="169"/>
      <c r="AU11" s="169"/>
      <c r="AV11" s="170"/>
      <c r="AW11" s="170"/>
      <c r="AX11" s="170"/>
      <c r="AY11" s="170"/>
      <c r="AZ11" s="171"/>
      <c r="BA11" s="172"/>
      <c r="BB11" s="173"/>
      <c r="BC11" s="174"/>
      <c r="BD11" s="175"/>
      <c r="BE11" s="172"/>
      <c r="BF11" s="177"/>
      <c r="BG11" s="170"/>
      <c r="BH11" s="170"/>
      <c r="BI11" s="170"/>
      <c r="BJ11" s="170"/>
      <c r="BK11" s="171"/>
      <c r="BL11" s="178"/>
      <c r="BM11" s="166"/>
      <c r="BN11" s="165"/>
      <c r="BO11" s="179"/>
      <c r="BP11" s="168"/>
      <c r="BQ11" s="169"/>
      <c r="BR11" s="169"/>
      <c r="BS11" s="169"/>
      <c r="BT11" s="170"/>
      <c r="BU11" s="170"/>
      <c r="BV11" s="170"/>
      <c r="BW11" s="170"/>
      <c r="BX11" s="171"/>
      <c r="BY11" s="172"/>
      <c r="BZ11" s="173"/>
      <c r="CA11" s="180"/>
      <c r="CB11" s="181"/>
      <c r="CC11" s="168"/>
      <c r="CD11" s="169"/>
      <c r="CE11" s="170"/>
      <c r="CF11" s="170"/>
      <c r="CG11" s="170"/>
      <c r="CH11" s="170"/>
      <c r="CI11" s="171"/>
      <c r="CJ11" s="172"/>
      <c r="CK11" s="173"/>
      <c r="CL11" s="174"/>
      <c r="CM11" s="182"/>
      <c r="CN11" s="1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50"/>
      <c r="IL11" s="51"/>
    </row>
    <row r="12" spans="1:246" ht="12.75">
      <c r="A12" s="39">
        <v>1</v>
      </c>
      <c r="B12" s="88" t="s">
        <v>116</v>
      </c>
      <c r="C12" s="41"/>
      <c r="D12" s="42"/>
      <c r="E12" s="89" t="s">
        <v>17</v>
      </c>
      <c r="F12" s="90" t="s">
        <v>23</v>
      </c>
      <c r="G12" s="56">
        <f>IF(AND(OR($G$2="Y",$H$2="Y"),I12&lt;5,J12&lt;5),IF(AND(I12=I10,J12=J10),G10+1,1),"")</f>
      </c>
      <c r="H12" s="43" t="e">
        <f>IF(AND($H$2="Y",J12&gt;0,OR(AND(G12=1,#REF!=10),AND(G12=2,#REF!=20),AND(G12=3,#REF!=30),AND(G12=4,G62=40),AND(G12=5,G67=50),AND(G12=6,G74=60),AND(G12=7,G83=70),AND(G12=8,#REF!=80),AND(G12=9,G91=90),AND(G12=10,#REF!=100))),VLOOKUP(J12-1,SortLookup!$A$13:$B$16,2,FALSE),"")</f>
        <v>#REF!</v>
      </c>
      <c r="I12" s="44">
        <f>IF(ISNA(VLOOKUP(E12,SortLookup!$A$1:$B$5,2,FALSE))," ",VLOOKUP(E12,SortLookup!$A$1:$B$5,2,FALSE))</f>
        <v>1</v>
      </c>
      <c r="J12" s="52">
        <f>IF(ISNA(VLOOKUP(F12,SortLookup!$A$7:$B$11,2,FALSE))," ",VLOOKUP(F12,SortLookup!$A$7:$B$11,2,FALSE))</f>
        <v>3</v>
      </c>
      <c r="K12" s="75">
        <f>L12+M12+N12</f>
        <v>155.73</v>
      </c>
      <c r="L12" s="76">
        <f>AB12+AO12+BA12+BL12+BY12+CJ12+CU12+DF12+DQ12+EB12+EM12+EX12+FI12+FT12+GE12+GP12+HA12+HL12+HW12+IH12</f>
        <v>133.73</v>
      </c>
      <c r="M12" s="46">
        <f>AD12+AQ12+BC12+BN12+CA12+CL12+CW12+DH12+DS12+ED12+EO12+EZ12+FK12+FV12+GG12+GR12+HC12+HN12+HY12+IJ12</f>
        <v>10</v>
      </c>
      <c r="N12" s="47">
        <f>O12/2</f>
        <v>12</v>
      </c>
      <c r="O12" s="77">
        <f>W12+AJ12+AV12+BG12+BT12+CE12+CP12+DA12+DL12+DW12+EH12+ES12+FD12+FO12+FZ12+GK12+GV12+HG12+HR12+IC12</f>
        <v>24</v>
      </c>
      <c r="P12" s="53">
        <v>19.3</v>
      </c>
      <c r="Q12" s="48"/>
      <c r="R12" s="48"/>
      <c r="S12" s="48"/>
      <c r="T12" s="48"/>
      <c r="U12" s="48"/>
      <c r="V12" s="48"/>
      <c r="W12" s="49">
        <v>1</v>
      </c>
      <c r="X12" s="35">
        <v>0</v>
      </c>
      <c r="Y12" s="35">
        <v>0</v>
      </c>
      <c r="Z12" s="35">
        <v>0</v>
      </c>
      <c r="AA12" s="36">
        <v>0</v>
      </c>
      <c r="AB12" s="33">
        <f>P12+Q12+R12+S12+T12+U12+V12</f>
        <v>19.3</v>
      </c>
      <c r="AC12" s="32">
        <f>W12/2</f>
        <v>0.5</v>
      </c>
      <c r="AD12" s="26">
        <f>(X12*3)+(Y12*5)+(Z12*5)+(AA12*20)</f>
        <v>0</v>
      </c>
      <c r="AE12" s="61">
        <f>AB12+AC12+AD12</f>
        <v>19.8</v>
      </c>
      <c r="AF12" s="37">
        <v>18.32</v>
      </c>
      <c r="AG12" s="34"/>
      <c r="AH12" s="34"/>
      <c r="AI12" s="34"/>
      <c r="AJ12" s="35">
        <v>5</v>
      </c>
      <c r="AK12" s="35">
        <v>0</v>
      </c>
      <c r="AL12" s="35">
        <v>1</v>
      </c>
      <c r="AM12" s="35">
        <v>0</v>
      </c>
      <c r="AN12" s="36">
        <v>0</v>
      </c>
      <c r="AO12" s="33">
        <f>AF12+AG12+AH12+AI12</f>
        <v>18.32</v>
      </c>
      <c r="AP12" s="32">
        <f>AJ12/2</f>
        <v>2.5</v>
      </c>
      <c r="AQ12" s="26">
        <f>(AK12*3)+(AL12*5)+(AM12*5)+(AN12*20)</f>
        <v>5</v>
      </c>
      <c r="AR12" s="61">
        <f>AO12+AP12+AQ12</f>
        <v>25.82</v>
      </c>
      <c r="AS12" s="37">
        <v>29.24</v>
      </c>
      <c r="AT12" s="34"/>
      <c r="AU12" s="34"/>
      <c r="AV12" s="35">
        <v>13</v>
      </c>
      <c r="AW12" s="35">
        <v>0</v>
      </c>
      <c r="AX12" s="35">
        <v>0</v>
      </c>
      <c r="AY12" s="35">
        <v>0</v>
      </c>
      <c r="AZ12" s="36">
        <v>0</v>
      </c>
      <c r="BA12" s="33">
        <f>AS12+AT12+AU12</f>
        <v>29.24</v>
      </c>
      <c r="BB12" s="32">
        <f>AV12/2</f>
        <v>6.5</v>
      </c>
      <c r="BC12" s="26">
        <f>(AW12*3)+(AX12*5)+(AY12*5)+(AZ12*20)</f>
        <v>0</v>
      </c>
      <c r="BD12" s="61">
        <f>BA12+BB12+BC12</f>
        <v>35.74</v>
      </c>
      <c r="BE12" s="33"/>
      <c r="BF12" s="58"/>
      <c r="BG12" s="35"/>
      <c r="BH12" s="35"/>
      <c r="BI12" s="35"/>
      <c r="BJ12" s="35"/>
      <c r="BK12" s="36"/>
      <c r="BL12" s="54">
        <f>BE12+BF12</f>
        <v>0</v>
      </c>
      <c r="BM12" s="47">
        <f>BG12/2</f>
        <v>0</v>
      </c>
      <c r="BN12" s="46">
        <f>(BH12*3)+(BI12*5)+(BJ12*5)+(BK12*20)</f>
        <v>0</v>
      </c>
      <c r="BO12" s="45">
        <f>BL12+BM12+BN12</f>
        <v>0</v>
      </c>
      <c r="BP12" s="37">
        <v>30.45</v>
      </c>
      <c r="BQ12" s="34"/>
      <c r="BR12" s="34"/>
      <c r="BS12" s="34"/>
      <c r="BT12" s="35">
        <v>3</v>
      </c>
      <c r="BU12" s="35">
        <v>0</v>
      </c>
      <c r="BV12" s="35">
        <v>0</v>
      </c>
      <c r="BW12" s="35">
        <v>1</v>
      </c>
      <c r="BX12" s="36">
        <v>0</v>
      </c>
      <c r="BY12" s="33">
        <f>BP12+BQ12+BR12+BS12</f>
        <v>30.45</v>
      </c>
      <c r="BZ12" s="32">
        <f>BT12/2</f>
        <v>1.5</v>
      </c>
      <c r="CA12" s="38">
        <f>(BU12*3)+(BV12*5)+(BW12*5)+(BX12*20)</f>
        <v>5</v>
      </c>
      <c r="CB12" s="149">
        <f>BY12+BZ12+CA12</f>
        <v>36.95</v>
      </c>
      <c r="CC12" s="37">
        <v>36.42</v>
      </c>
      <c r="CD12" s="34"/>
      <c r="CE12" s="35">
        <v>2</v>
      </c>
      <c r="CF12" s="35">
        <v>0</v>
      </c>
      <c r="CG12" s="35">
        <v>0</v>
      </c>
      <c r="CH12" s="35">
        <v>0</v>
      </c>
      <c r="CI12" s="36">
        <v>0</v>
      </c>
      <c r="CJ12" s="33">
        <f>CC12+CD12</f>
        <v>36.42</v>
      </c>
      <c r="CK12" s="32">
        <f>CE12/2</f>
        <v>1</v>
      </c>
      <c r="CL12" s="26">
        <f>(CF12*3)+(CG12*5)+(CH12*5)+(CI12*20)</f>
        <v>0</v>
      </c>
      <c r="CM12" s="127">
        <f>CJ12+CK12+CL12</f>
        <v>37.42</v>
      </c>
      <c r="CN12" s="1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50"/>
      <c r="IL12" s="51"/>
    </row>
    <row r="13" spans="1:246" ht="12.75">
      <c r="A13" s="39">
        <v>2</v>
      </c>
      <c r="B13" s="29" t="s">
        <v>131</v>
      </c>
      <c r="C13" s="29"/>
      <c r="D13" s="30"/>
      <c r="E13" s="30" t="s">
        <v>17</v>
      </c>
      <c r="F13" s="60" t="s">
        <v>95</v>
      </c>
      <c r="G13" s="28">
        <f>IF(AND(OR($G$2="Y",$H$2="Y"),I13&lt;5,J13&lt;5),IF(AND(I13=I12,J13=J12),G12+1,1),"")</f>
      </c>
      <c r="H13" s="24" t="e">
        <f>IF(AND($H$2="Y",J13&gt;0,OR(AND(G13=1,#REF!=10),AND(G13=2,#REF!=20),AND(G13=3,#REF!=30),AND(G13=4,G61=40),AND(G13=5,G67=50),AND(G13=6,G74=60),AND(G13=7,G83=70),AND(G13=8,#REF!=80),AND(G13=9,G91=90),AND(G13=10,#REF!=100))),VLOOKUP(J13-1,SortLookup!$A$13:$B$16,2,FALSE),"")</f>
        <v>#REF!</v>
      </c>
      <c r="I13" s="40">
        <f>IF(ISNA(VLOOKUP(E13,SortLookup!$A$1:$B$5,2,FALSE))," ",VLOOKUP(E13,SortLookup!$A$1:$B$5,2,FALSE))</f>
        <v>1</v>
      </c>
      <c r="J13" s="25" t="str">
        <f>IF(ISNA(VLOOKUP(F13,SortLookup!$A$7:$B$11,2,FALSE))," ",VLOOKUP(F13,SortLookup!$A$7:$B$11,2,FALSE))</f>
        <v> </v>
      </c>
      <c r="K13" s="75">
        <f>L13+M13+N13</f>
        <v>173.76</v>
      </c>
      <c r="L13" s="76">
        <f>AB13+AO13+BA13+BL13+BY13+CJ13+CU13+DF13+DQ13+EB13+EM13+EX13+FI13+FT13+GE13+GP13+HA13+HL13+HW13+IH13</f>
        <v>168.76</v>
      </c>
      <c r="M13" s="46">
        <f>AD13+AQ13+BC13+BN13+CA13+CL13+CW13+DH13+DS13+ED13+EO13+EZ13+FK13+FV13+GG13+GR13+HC13+HN13+HY13+IJ13</f>
        <v>0</v>
      </c>
      <c r="N13" s="47">
        <f>O13/2</f>
        <v>5</v>
      </c>
      <c r="O13" s="77">
        <f>W13+AJ13+AV13+BG13+BT13+CE13+CP13+DA13+DL13+DW13+EH13+ES13+FD13+FO13+FZ13+GK13+GV13+HG13+HR13+IC13</f>
        <v>10</v>
      </c>
      <c r="P13" s="37">
        <v>24.59</v>
      </c>
      <c r="Q13" s="34"/>
      <c r="R13" s="34"/>
      <c r="S13" s="34"/>
      <c r="T13" s="34"/>
      <c r="U13" s="34"/>
      <c r="V13" s="34"/>
      <c r="W13" s="35">
        <v>0</v>
      </c>
      <c r="X13" s="35">
        <v>0</v>
      </c>
      <c r="Y13" s="35">
        <v>0</v>
      </c>
      <c r="Z13" s="35">
        <v>0</v>
      </c>
      <c r="AA13" s="36">
        <v>0</v>
      </c>
      <c r="AB13" s="33">
        <f>P13+Q13+R13+S13+T13+U13+V13</f>
        <v>24.59</v>
      </c>
      <c r="AC13" s="32">
        <f>W13/2</f>
        <v>0</v>
      </c>
      <c r="AD13" s="26">
        <f>(X13*3)+(Y13*5)+(Z13*5)+(AA13*20)</f>
        <v>0</v>
      </c>
      <c r="AE13" s="61">
        <f>AB13+AC13+AD13</f>
        <v>24.59</v>
      </c>
      <c r="AF13" s="37">
        <v>16.9</v>
      </c>
      <c r="AG13" s="34"/>
      <c r="AH13" s="34"/>
      <c r="AI13" s="34"/>
      <c r="AJ13" s="35">
        <v>0</v>
      </c>
      <c r="AK13" s="35">
        <v>0</v>
      </c>
      <c r="AL13" s="35">
        <v>0</v>
      </c>
      <c r="AM13" s="35">
        <v>0</v>
      </c>
      <c r="AN13" s="36">
        <v>0</v>
      </c>
      <c r="AO13" s="33">
        <f>AF13+AG13+AH13+AI13</f>
        <v>16.9</v>
      </c>
      <c r="AP13" s="32">
        <f>AJ13/2</f>
        <v>0</v>
      </c>
      <c r="AQ13" s="26">
        <f>(AK13*3)+(AL13*5)+(AM13*5)+(AN13*20)</f>
        <v>0</v>
      </c>
      <c r="AR13" s="61">
        <f>AO13+AP13+AQ13</f>
        <v>16.9</v>
      </c>
      <c r="AS13" s="37">
        <v>37.35</v>
      </c>
      <c r="AT13" s="34"/>
      <c r="AU13" s="34"/>
      <c r="AV13" s="35">
        <v>3</v>
      </c>
      <c r="AW13" s="35">
        <v>0</v>
      </c>
      <c r="AX13" s="35">
        <v>0</v>
      </c>
      <c r="AY13" s="35">
        <v>0</v>
      </c>
      <c r="AZ13" s="36">
        <v>0</v>
      </c>
      <c r="BA13" s="33">
        <f>AS13+AT13+AU13</f>
        <v>37.35</v>
      </c>
      <c r="BB13" s="32">
        <f>AV13/2</f>
        <v>1.5</v>
      </c>
      <c r="BC13" s="26">
        <f>(AW13*3)+(AX13*5)+(AY13*5)+(AZ13*20)</f>
        <v>0</v>
      </c>
      <c r="BD13" s="61">
        <f>BA13+BB13+BC13</f>
        <v>38.85</v>
      </c>
      <c r="BE13" s="33"/>
      <c r="BF13" s="58"/>
      <c r="BG13" s="35"/>
      <c r="BH13" s="35"/>
      <c r="BI13" s="35"/>
      <c r="BJ13" s="35"/>
      <c r="BK13" s="36"/>
      <c r="BL13" s="54">
        <f>BE13+BF13</f>
        <v>0</v>
      </c>
      <c r="BM13" s="47">
        <f>BG13/2</f>
        <v>0</v>
      </c>
      <c r="BN13" s="46">
        <f>(BH13*3)+(BI13*5)+(BJ13*5)+(BK13*20)</f>
        <v>0</v>
      </c>
      <c r="BO13" s="45">
        <f>BL13+BM13+BN13</f>
        <v>0</v>
      </c>
      <c r="BP13" s="37">
        <v>59.2</v>
      </c>
      <c r="BQ13" s="34"/>
      <c r="BR13" s="34"/>
      <c r="BS13" s="34"/>
      <c r="BT13" s="35">
        <v>2</v>
      </c>
      <c r="BU13" s="35">
        <v>0</v>
      </c>
      <c r="BV13" s="35">
        <v>0</v>
      </c>
      <c r="BW13" s="35">
        <v>0</v>
      </c>
      <c r="BX13" s="36">
        <v>0</v>
      </c>
      <c r="BY13" s="33">
        <f>BP13+BQ13+BR13+BS13</f>
        <v>59.2</v>
      </c>
      <c r="BZ13" s="32">
        <f>BT13/2</f>
        <v>1</v>
      </c>
      <c r="CA13" s="38">
        <f>(BU13*3)+(BV13*5)+(BW13*5)+(BX13*20)</f>
        <v>0</v>
      </c>
      <c r="CB13" s="149">
        <f>BY13+BZ13+CA13</f>
        <v>60.2</v>
      </c>
      <c r="CC13" s="37">
        <v>30.72</v>
      </c>
      <c r="CD13" s="34"/>
      <c r="CE13" s="35">
        <v>5</v>
      </c>
      <c r="CF13" s="35">
        <v>0</v>
      </c>
      <c r="CG13" s="35">
        <v>0</v>
      </c>
      <c r="CH13" s="35">
        <v>0</v>
      </c>
      <c r="CI13" s="36">
        <v>0</v>
      </c>
      <c r="CJ13" s="33">
        <f>CC13+CD13</f>
        <v>30.72</v>
      </c>
      <c r="CK13" s="32">
        <f>CE13/2</f>
        <v>2.5</v>
      </c>
      <c r="CL13" s="26">
        <f>(CF13*3)+(CG13*5)+(CH13*5)+(CI13*20)</f>
        <v>0</v>
      </c>
      <c r="CM13" s="127">
        <f>CJ13+CK13+CL13</f>
        <v>33.22</v>
      </c>
      <c r="CN13" s="1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50"/>
      <c r="IL13" s="51"/>
    </row>
    <row r="14" spans="1:246" ht="12.75">
      <c r="A14" s="39">
        <v>3</v>
      </c>
      <c r="B14" s="84" t="s">
        <v>145</v>
      </c>
      <c r="C14" s="29"/>
      <c r="D14" s="30"/>
      <c r="E14" s="85" t="s">
        <v>17</v>
      </c>
      <c r="F14" s="86" t="s">
        <v>95</v>
      </c>
      <c r="G14" s="28">
        <f>IF(AND(OR($G$2="Y",$H$2="Y"),I14&lt;5,J14&lt;5),IF(AND(I14=I13,J14=J13),G13+1,1),"")</f>
      </c>
      <c r="H14" s="24" t="e">
        <f>IF(AND($H$2="Y",J14&gt;0,OR(AND(G14=1,#REF!=10),AND(G14=2,#REF!=20),AND(G14=3,#REF!=30),AND(G14=4,G69=40),AND(G14=5,G75=50),AND(G14=6,G82=60),AND(G14=7,G91=70),AND(G14=8,#REF!=80),AND(G14=9,G99=90),AND(G14=10,#REF!=100))),VLOOKUP(J14-1,SortLookup!$A$13:$B$16,2,FALSE),"")</f>
        <v>#REF!</v>
      </c>
      <c r="I14" s="40">
        <f>IF(ISNA(VLOOKUP(E14,SortLookup!$A$1:$B$5,2,FALSE))," ",VLOOKUP(E14,SortLookup!$A$1:$B$5,2,FALSE))</f>
        <v>1</v>
      </c>
      <c r="J14" s="25" t="str">
        <f>IF(ISNA(VLOOKUP(F14,SortLookup!$A$7:$B$11,2,FALSE))," ",VLOOKUP(F14,SortLookup!$A$7:$B$11,2,FALSE))</f>
        <v> </v>
      </c>
      <c r="K14" s="75">
        <f>L14+M14+N14</f>
        <v>231.86</v>
      </c>
      <c r="L14" s="76">
        <f>AB14+AO14+BA14+BL14+BY14+CJ14+CU14+DF14+DQ14+EB14+EM14+EX14+FI14+FT14+GE14+GP14+HA14+HL14+HW14+IH14</f>
        <v>202.86</v>
      </c>
      <c r="M14" s="46">
        <f>AD14+AQ14+BC14+BN14+CA14+CL14+CW14+DH14+DS14+ED14+EO14+EZ14+FK14+FV14+GG14+GR14+HC14+HN14+HY14+IJ14</f>
        <v>16</v>
      </c>
      <c r="N14" s="47">
        <f>O14/2</f>
        <v>13</v>
      </c>
      <c r="O14" s="77">
        <f>W14+AJ14+AV14+BG14+BT14+CE14+CP14+DA14+DL14+DW14+EH14+ES14+FD14+FO14+FZ14+GK14+GV14+HG14+HR14+IC14</f>
        <v>26</v>
      </c>
      <c r="P14" s="37">
        <v>30.59</v>
      </c>
      <c r="Q14" s="34"/>
      <c r="R14" s="34"/>
      <c r="S14" s="34"/>
      <c r="T14" s="34"/>
      <c r="U14" s="34"/>
      <c r="V14" s="34"/>
      <c r="W14" s="35">
        <v>5</v>
      </c>
      <c r="X14" s="35">
        <v>0</v>
      </c>
      <c r="Y14" s="35">
        <v>0</v>
      </c>
      <c r="Z14" s="35"/>
      <c r="AA14" s="36">
        <v>0</v>
      </c>
      <c r="AB14" s="33">
        <f>P14+Q14+R14+S14+T14+U14+V14</f>
        <v>30.59</v>
      </c>
      <c r="AC14" s="32">
        <f>W14/2</f>
        <v>2.5</v>
      </c>
      <c r="AD14" s="26">
        <f>(X14*3)+(Y14*5)+(Z14*5)+(AA14*20)</f>
        <v>0</v>
      </c>
      <c r="AE14" s="61">
        <f>AB14+AC14+AD14</f>
        <v>33.09</v>
      </c>
      <c r="AF14" s="37">
        <v>38.13</v>
      </c>
      <c r="AG14" s="34"/>
      <c r="AH14" s="34"/>
      <c r="AI14" s="34"/>
      <c r="AJ14" s="35">
        <v>5</v>
      </c>
      <c r="AK14" s="35">
        <v>0</v>
      </c>
      <c r="AL14" s="35">
        <v>1</v>
      </c>
      <c r="AM14" s="35">
        <v>0</v>
      </c>
      <c r="AN14" s="36">
        <v>0</v>
      </c>
      <c r="AO14" s="33">
        <f>AF14+AG14+AH14+AI14</f>
        <v>38.13</v>
      </c>
      <c r="AP14" s="32">
        <f>AJ14/2</f>
        <v>2.5</v>
      </c>
      <c r="AQ14" s="26">
        <f>(AK14*3)+(AL14*5)+(AM14*5)+(AN14*20)</f>
        <v>5</v>
      </c>
      <c r="AR14" s="61">
        <f>AO14+AP14+AQ14</f>
        <v>45.63</v>
      </c>
      <c r="AS14" s="37">
        <v>35.68</v>
      </c>
      <c r="AT14" s="34"/>
      <c r="AU14" s="34"/>
      <c r="AV14" s="35">
        <v>10</v>
      </c>
      <c r="AW14" s="35">
        <v>0</v>
      </c>
      <c r="AX14" s="35">
        <v>1</v>
      </c>
      <c r="AY14" s="35">
        <v>0</v>
      </c>
      <c r="AZ14" s="36">
        <v>0</v>
      </c>
      <c r="BA14" s="33">
        <f>AS14+AT14+AU14</f>
        <v>35.68</v>
      </c>
      <c r="BB14" s="32">
        <f>AV14/2</f>
        <v>5</v>
      </c>
      <c r="BC14" s="26">
        <f>(AW14*3)+(AX14*5)+(AY14*5)+(AZ14*20)</f>
        <v>5</v>
      </c>
      <c r="BD14" s="61">
        <f>BA14+BB14+BC14</f>
        <v>45.68</v>
      </c>
      <c r="BE14" s="33"/>
      <c r="BF14" s="58"/>
      <c r="BG14" s="35"/>
      <c r="BH14" s="35"/>
      <c r="BI14" s="35"/>
      <c r="BJ14" s="35"/>
      <c r="BK14" s="36"/>
      <c r="BL14" s="54">
        <f>BE14+BF14</f>
        <v>0</v>
      </c>
      <c r="BM14" s="47">
        <f>BG14/2</f>
        <v>0</v>
      </c>
      <c r="BN14" s="46">
        <f>(BH14*3)+(BI14*5)+(BJ14*5)+(BK14*20)</f>
        <v>0</v>
      </c>
      <c r="BO14" s="45">
        <f>BL14+BM14+BN14</f>
        <v>0</v>
      </c>
      <c r="BP14" s="37">
        <v>54.09</v>
      </c>
      <c r="BQ14" s="34"/>
      <c r="BR14" s="34"/>
      <c r="BS14" s="34"/>
      <c r="BT14" s="35">
        <v>4</v>
      </c>
      <c r="BU14" s="35">
        <v>2</v>
      </c>
      <c r="BV14" s="35">
        <v>0</v>
      </c>
      <c r="BW14" s="35">
        <v>0</v>
      </c>
      <c r="BX14" s="36">
        <v>0</v>
      </c>
      <c r="BY14" s="33">
        <f>BP14+BQ14+BR14+BS14</f>
        <v>54.09</v>
      </c>
      <c r="BZ14" s="32">
        <f>BT14/2</f>
        <v>2</v>
      </c>
      <c r="CA14" s="38">
        <f>(BU14*3)+(BV14*5)+(BW14*5)+(BX14*20)</f>
        <v>6</v>
      </c>
      <c r="CB14" s="149">
        <f>BY14+BZ14+CA14</f>
        <v>62.09</v>
      </c>
      <c r="CC14" s="37">
        <v>44.37</v>
      </c>
      <c r="CD14" s="34"/>
      <c r="CE14" s="35">
        <v>2</v>
      </c>
      <c r="CF14" s="35">
        <v>0</v>
      </c>
      <c r="CG14" s="35">
        <v>0</v>
      </c>
      <c r="CH14" s="35">
        <v>0</v>
      </c>
      <c r="CI14" s="36">
        <v>0</v>
      </c>
      <c r="CJ14" s="33">
        <f>CC14+CD14</f>
        <v>44.37</v>
      </c>
      <c r="CK14" s="32">
        <f>CE14/2</f>
        <v>1</v>
      </c>
      <c r="CL14" s="26">
        <f>(CF14*3)+(CG14*5)+(CH14*5)+(CI14*20)</f>
        <v>0</v>
      </c>
      <c r="CM14" s="127">
        <f>CJ14+CK14+CL14</f>
        <v>45.37</v>
      </c>
      <c r="CN14" s="1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50"/>
      <c r="IL14" s="51"/>
    </row>
    <row r="15" spans="1:246" ht="12.75">
      <c r="A15" s="39">
        <v>4</v>
      </c>
      <c r="B15" s="84" t="s">
        <v>104</v>
      </c>
      <c r="C15" s="29"/>
      <c r="D15" s="30"/>
      <c r="E15" s="85" t="s">
        <v>17</v>
      </c>
      <c r="F15" s="86" t="s">
        <v>23</v>
      </c>
      <c r="G15" s="28">
        <f>IF(AND(OR($G$2="Y",$H$2="Y"),I15&lt;5,J15&lt;5),IF(AND(I15=#REF!,J15=#REF!),#REF!+1,1),"")</f>
      </c>
      <c r="H15" s="24" t="e">
        <f>IF(AND($H$2="Y",J15&gt;0,OR(AND(G15=1,#REF!=10),AND(G15=2,#REF!=20),AND(G15=3,#REF!=30),AND(G15=4,#REF!=40),AND(G15=5,G91=50),AND(G15=6,G100=60),AND(G15=7,G111=70),AND(G15=8,G118=80),AND(G15=9,G124=90),AND(G15=10,G129=100))),VLOOKUP(J15-1,SortLookup!$A$13:$B$16,2,FALSE),"")</f>
        <v>#REF!</v>
      </c>
      <c r="I15" s="40">
        <f>IF(ISNA(VLOOKUP(E15,SortLookup!$A$1:$B$5,2,FALSE))," ",VLOOKUP(E15,SortLookup!$A$1:$B$5,2,FALSE))</f>
        <v>1</v>
      </c>
      <c r="J15" s="25">
        <f>IF(ISNA(VLOOKUP(F15,SortLookup!$A$7:$B$11,2,FALSE))," ",VLOOKUP(F15,SortLookup!$A$7:$B$11,2,FALSE))</f>
        <v>3</v>
      </c>
      <c r="K15" s="75">
        <f>L15+M15+N15</f>
        <v>278.91</v>
      </c>
      <c r="L15" s="76">
        <f>AB15+AO15+BA15+BL15+BY15+CJ15+CU15+DF15+DQ15+EB15+EM15+EX15+FI15+FT15+GE15+GP15+HA15+HL15+HW15+IH15</f>
        <v>258.91</v>
      </c>
      <c r="M15" s="46">
        <f>AD15+AQ15+BC15+BN15+CA15+CL15+CW15+DH15+DS15+ED15+EO15+EZ15+FK15+FV15+GG15+GR15+HC15+HN15+HY15+IJ15</f>
        <v>15</v>
      </c>
      <c r="N15" s="47">
        <f>O15/2</f>
        <v>5</v>
      </c>
      <c r="O15" s="77">
        <f>W15+AJ15+AV15+BG15+BT15+CE15+CP15+DA15+DL15+DW15+EH15+ES15+FD15+FO15+FZ15+GK15+GV15+HG15+HR15+IC15</f>
        <v>10</v>
      </c>
      <c r="P15" s="37">
        <v>29.77</v>
      </c>
      <c r="Q15" s="34"/>
      <c r="R15" s="34"/>
      <c r="S15" s="34"/>
      <c r="T15" s="34"/>
      <c r="U15" s="34"/>
      <c r="V15" s="34"/>
      <c r="W15" s="35">
        <v>6</v>
      </c>
      <c r="X15" s="35">
        <v>0</v>
      </c>
      <c r="Y15" s="35">
        <v>0</v>
      </c>
      <c r="Z15" s="35">
        <v>0</v>
      </c>
      <c r="AA15" s="36">
        <v>0</v>
      </c>
      <c r="AB15" s="33">
        <f>P15+Q15+R15+S15+T15+U15+V15</f>
        <v>29.77</v>
      </c>
      <c r="AC15" s="32">
        <f>W15/2</f>
        <v>3</v>
      </c>
      <c r="AD15" s="26">
        <f>(X15*3)+(Y15*5)+(Z15*5)+(AA15*20)</f>
        <v>0</v>
      </c>
      <c r="AE15" s="61">
        <f>AB15+AC15+AD15</f>
        <v>32.77</v>
      </c>
      <c r="AF15" s="37">
        <v>30.22</v>
      </c>
      <c r="AG15" s="34"/>
      <c r="AH15" s="34"/>
      <c r="AI15" s="34"/>
      <c r="AJ15" s="35">
        <v>0</v>
      </c>
      <c r="AK15" s="35">
        <v>0</v>
      </c>
      <c r="AL15" s="35">
        <v>0</v>
      </c>
      <c r="AM15" s="35">
        <v>1</v>
      </c>
      <c r="AN15" s="36">
        <v>0</v>
      </c>
      <c r="AO15" s="33">
        <f>AF15+AG15+AH15+AI15</f>
        <v>30.22</v>
      </c>
      <c r="AP15" s="32">
        <f>AJ15/2</f>
        <v>0</v>
      </c>
      <c r="AQ15" s="26">
        <f>(AK15*3)+(AL15*5)+(AM15*5)+(AN15*20)</f>
        <v>5</v>
      </c>
      <c r="AR15" s="61">
        <f>AO15+AP15+AQ15</f>
        <v>35.22</v>
      </c>
      <c r="AS15" s="37">
        <v>44.4</v>
      </c>
      <c r="AT15" s="34"/>
      <c r="AU15" s="34"/>
      <c r="AV15" s="35">
        <v>1</v>
      </c>
      <c r="AW15" s="35">
        <v>0</v>
      </c>
      <c r="AX15" s="35">
        <v>0</v>
      </c>
      <c r="AY15" s="35">
        <v>0</v>
      </c>
      <c r="AZ15" s="36">
        <v>0</v>
      </c>
      <c r="BA15" s="33">
        <f>AS15+AT15+AU15</f>
        <v>44.4</v>
      </c>
      <c r="BB15" s="32">
        <f>AV15/2</f>
        <v>0.5</v>
      </c>
      <c r="BC15" s="26">
        <f>(AW15*3)+(AX15*5)+(AY15*5)+(AZ15*20)</f>
        <v>0</v>
      </c>
      <c r="BD15" s="61">
        <f>BA15+BB15+BC15</f>
        <v>44.9</v>
      </c>
      <c r="BE15" s="33"/>
      <c r="BF15" s="58"/>
      <c r="BG15" s="35"/>
      <c r="BH15" s="35"/>
      <c r="BI15" s="35"/>
      <c r="BJ15" s="35"/>
      <c r="BK15" s="36"/>
      <c r="BL15" s="54">
        <f>BE15+BF15</f>
        <v>0</v>
      </c>
      <c r="BM15" s="47">
        <f>BG15/2</f>
        <v>0</v>
      </c>
      <c r="BN15" s="46">
        <f>(BH15*3)+(BI15*5)+(BJ15*5)+(BK15*20)</f>
        <v>0</v>
      </c>
      <c r="BO15" s="45">
        <f>BL15+BM15+BN15</f>
        <v>0</v>
      </c>
      <c r="BP15" s="37">
        <v>116.18</v>
      </c>
      <c r="BQ15" s="34"/>
      <c r="BR15" s="34"/>
      <c r="BS15" s="34"/>
      <c r="BT15" s="35">
        <v>1</v>
      </c>
      <c r="BU15" s="35">
        <v>0</v>
      </c>
      <c r="BV15" s="35">
        <v>0</v>
      </c>
      <c r="BW15" s="35">
        <v>1</v>
      </c>
      <c r="BX15" s="36">
        <v>0</v>
      </c>
      <c r="BY15" s="33">
        <f>BP15+BQ15+BR15+BS15</f>
        <v>116.18</v>
      </c>
      <c r="BZ15" s="32">
        <f>BT15/2</f>
        <v>0.5</v>
      </c>
      <c r="CA15" s="38">
        <f>(BU15*3)+(BV15*5)+(BW15*5)+(BX15*20)</f>
        <v>5</v>
      </c>
      <c r="CB15" s="149">
        <f>BY15+BZ15+CA15</f>
        <v>121.68</v>
      </c>
      <c r="CC15" s="37">
        <v>38.34</v>
      </c>
      <c r="CD15" s="34"/>
      <c r="CE15" s="35">
        <v>2</v>
      </c>
      <c r="CF15" s="35">
        <v>0</v>
      </c>
      <c r="CG15" s="35">
        <v>0</v>
      </c>
      <c r="CH15" s="35">
        <v>1</v>
      </c>
      <c r="CI15" s="36">
        <v>0</v>
      </c>
      <c r="CJ15" s="33">
        <f>CC15+CD15</f>
        <v>38.34</v>
      </c>
      <c r="CK15" s="32">
        <f>CE15/2</f>
        <v>1</v>
      </c>
      <c r="CL15" s="26">
        <f>(CF15*3)+(CG15*5)+(CH15*5)+(CI15*20)</f>
        <v>5</v>
      </c>
      <c r="CM15" s="127">
        <f>CJ15+CK15+CL15</f>
        <v>44.34</v>
      </c>
      <c r="CN15" s="1"/>
      <c r="CO15" s="1"/>
      <c r="CP15" s="2"/>
      <c r="CQ15" s="2"/>
      <c r="CR15" s="2"/>
      <c r="CS15" s="2"/>
      <c r="CT15" s="2"/>
      <c r="CU15" s="7">
        <f>CN15+CO15</f>
        <v>0</v>
      </c>
      <c r="CV15" s="14">
        <f>CP15/2</f>
        <v>0</v>
      </c>
      <c r="CW15" s="6">
        <f>(CQ15*3)+(CR15*5)+(CS15*5)+(CT15*20)</f>
        <v>0</v>
      </c>
      <c r="CX15" s="15">
        <f>CU15+CV15+CW15</f>
        <v>0</v>
      </c>
      <c r="CY15" s="16"/>
      <c r="CZ15" s="1"/>
      <c r="DA15" s="2"/>
      <c r="DB15" s="2"/>
      <c r="DC15" s="2"/>
      <c r="DD15" s="2"/>
      <c r="DE15" s="2"/>
      <c r="DF15" s="7">
        <f>CY15+CZ15</f>
        <v>0</v>
      </c>
      <c r="DG15" s="14">
        <f>DA15/2</f>
        <v>0</v>
      </c>
      <c r="DH15" s="6">
        <f>(DB15*3)+(DC15*5)+(DD15*5)+(DE15*20)</f>
        <v>0</v>
      </c>
      <c r="DI15" s="15">
        <f>DF15+DG15+DH15</f>
        <v>0</v>
      </c>
      <c r="DJ15" s="16"/>
      <c r="DK15" s="1"/>
      <c r="DL15" s="2"/>
      <c r="DM15" s="2"/>
      <c r="DN15" s="2"/>
      <c r="DO15" s="2"/>
      <c r="DP15" s="2"/>
      <c r="DQ15" s="7">
        <f>DJ15+DK15</f>
        <v>0</v>
      </c>
      <c r="DR15" s="14">
        <f>DL15/2</f>
        <v>0</v>
      </c>
      <c r="DS15" s="6">
        <f>(DM15*3)+(DN15*5)+(DO15*5)+(DP15*20)</f>
        <v>0</v>
      </c>
      <c r="DT15" s="15">
        <f>DQ15+DR15+DS15</f>
        <v>0</v>
      </c>
      <c r="DU15" s="16"/>
      <c r="DV15" s="1"/>
      <c r="DW15" s="2"/>
      <c r="DX15" s="2"/>
      <c r="DY15" s="2"/>
      <c r="DZ15" s="2"/>
      <c r="EA15" s="2"/>
      <c r="EB15" s="7">
        <f>DU15+DV15</f>
        <v>0</v>
      </c>
      <c r="EC15" s="14">
        <f>DW15/2</f>
        <v>0</v>
      </c>
      <c r="ED15" s="6">
        <f>(DX15*3)+(DY15*5)+(DZ15*5)+(EA15*20)</f>
        <v>0</v>
      </c>
      <c r="EE15" s="15">
        <f>EB15+EC15+ED15</f>
        <v>0</v>
      </c>
      <c r="EF15" s="16"/>
      <c r="EG15" s="1"/>
      <c r="EH15" s="2"/>
      <c r="EI15" s="2"/>
      <c r="EJ15" s="2"/>
      <c r="EK15" s="2"/>
      <c r="EL15" s="2"/>
      <c r="EM15" s="7">
        <f>EF15+EG15</f>
        <v>0</v>
      </c>
      <c r="EN15" s="14">
        <f>EH15/2</f>
        <v>0</v>
      </c>
      <c r="EO15" s="6">
        <f>(EI15*3)+(EJ15*5)+(EK15*5)+(EL15*20)</f>
        <v>0</v>
      </c>
      <c r="EP15" s="15">
        <f>EM15+EN15+EO15</f>
        <v>0</v>
      </c>
      <c r="EQ15" s="16"/>
      <c r="ER15" s="1"/>
      <c r="ES15" s="2"/>
      <c r="ET15" s="2"/>
      <c r="EU15" s="2"/>
      <c r="EV15" s="2"/>
      <c r="EW15" s="2"/>
      <c r="EX15" s="7">
        <f>EQ15+ER15</f>
        <v>0</v>
      </c>
      <c r="EY15" s="14">
        <f>ES15/2</f>
        <v>0</v>
      </c>
      <c r="EZ15" s="6">
        <f>(ET15*3)+(EU15*5)+(EV15*5)+(EW15*20)</f>
        <v>0</v>
      </c>
      <c r="FA15" s="15">
        <f>EX15+EY15+EZ15</f>
        <v>0</v>
      </c>
      <c r="FB15" s="16"/>
      <c r="FC15" s="1"/>
      <c r="FD15" s="2"/>
      <c r="FE15" s="2"/>
      <c r="FF15" s="2"/>
      <c r="FG15" s="2"/>
      <c r="FH15" s="2"/>
      <c r="FI15" s="7">
        <f>FB15+FC15</f>
        <v>0</v>
      </c>
      <c r="FJ15" s="14">
        <f>FD15/2</f>
        <v>0</v>
      </c>
      <c r="FK15" s="6">
        <f>(FE15*3)+(FF15*5)+(FG15*5)+(FH15*20)</f>
        <v>0</v>
      </c>
      <c r="FL15" s="15">
        <f>FI15+FJ15+FK15</f>
        <v>0</v>
      </c>
      <c r="FM15" s="16"/>
      <c r="FN15" s="1"/>
      <c r="FO15" s="2"/>
      <c r="FP15" s="2"/>
      <c r="FQ15" s="2"/>
      <c r="FR15" s="2"/>
      <c r="FS15" s="2"/>
      <c r="FT15" s="7">
        <f>FM15+FN15</f>
        <v>0</v>
      </c>
      <c r="FU15" s="14">
        <f>FO15/2</f>
        <v>0</v>
      </c>
      <c r="FV15" s="6">
        <f>(FP15*3)+(FQ15*5)+(FR15*5)+(FS15*20)</f>
        <v>0</v>
      </c>
      <c r="FW15" s="15">
        <f>FT15+FU15+FV15</f>
        <v>0</v>
      </c>
      <c r="FX15" s="16"/>
      <c r="FY15" s="1"/>
      <c r="FZ15" s="2"/>
      <c r="GA15" s="2"/>
      <c r="GB15" s="2"/>
      <c r="GC15" s="2"/>
      <c r="GD15" s="2"/>
      <c r="GE15" s="7">
        <f>FX15+FY15</f>
        <v>0</v>
      </c>
      <c r="GF15" s="14">
        <f>FZ15/2</f>
        <v>0</v>
      </c>
      <c r="GG15" s="6">
        <f>(GA15*3)+(GB15*5)+(GC15*5)+(GD15*20)</f>
        <v>0</v>
      </c>
      <c r="GH15" s="15">
        <f>GE15+GF15+GG15</f>
        <v>0</v>
      </c>
      <c r="GI15" s="16"/>
      <c r="GJ15" s="1"/>
      <c r="GK15" s="2"/>
      <c r="GL15" s="2"/>
      <c r="GM15" s="2"/>
      <c r="GN15" s="2"/>
      <c r="GO15" s="2"/>
      <c r="GP15" s="7">
        <f>GI15+GJ15</f>
        <v>0</v>
      </c>
      <c r="GQ15" s="14">
        <f>GK15/2</f>
        <v>0</v>
      </c>
      <c r="GR15" s="6">
        <f>(GL15*3)+(GM15*5)+(GN15*5)+(GO15*20)</f>
        <v>0</v>
      </c>
      <c r="GS15" s="15">
        <f>GP15+GQ15+GR15</f>
        <v>0</v>
      </c>
      <c r="GT15" s="16"/>
      <c r="GU15" s="1"/>
      <c r="GV15" s="2"/>
      <c r="GW15" s="2"/>
      <c r="GX15" s="2"/>
      <c r="GY15" s="2"/>
      <c r="GZ15" s="2"/>
      <c r="HA15" s="7">
        <f>GT15+GU15</f>
        <v>0</v>
      </c>
      <c r="HB15" s="14">
        <f>GV15/2</f>
        <v>0</v>
      </c>
      <c r="HC15" s="6">
        <f>(GW15*3)+(GX15*5)+(GY15*5)+(GZ15*20)</f>
        <v>0</v>
      </c>
      <c r="HD15" s="15">
        <f>HA15+HB15+HC15</f>
        <v>0</v>
      </c>
      <c r="HE15" s="16"/>
      <c r="HF15" s="1"/>
      <c r="HG15" s="2"/>
      <c r="HH15" s="2"/>
      <c r="HI15" s="2"/>
      <c r="HJ15" s="2"/>
      <c r="HK15" s="2"/>
      <c r="HL15" s="7">
        <f>HE15+HF15</f>
        <v>0</v>
      </c>
      <c r="HM15" s="14">
        <f>HG15/2</f>
        <v>0</v>
      </c>
      <c r="HN15" s="6">
        <f>(HH15*3)+(HI15*5)+(HJ15*5)+(HK15*20)</f>
        <v>0</v>
      </c>
      <c r="HO15" s="15">
        <f>HL15+HM15+HN15</f>
        <v>0</v>
      </c>
      <c r="HP15" s="16"/>
      <c r="HQ15" s="1"/>
      <c r="HR15" s="2"/>
      <c r="HS15" s="2"/>
      <c r="HT15" s="2"/>
      <c r="HU15" s="2"/>
      <c r="HV15" s="2"/>
      <c r="HW15" s="7">
        <f>HP15+HQ15</f>
        <v>0</v>
      </c>
      <c r="HX15" s="14">
        <f>HR15/2</f>
        <v>0</v>
      </c>
      <c r="HY15" s="6">
        <f>(HS15*3)+(HT15*5)+(HU15*5)+(HV15*20)</f>
        <v>0</v>
      </c>
      <c r="HZ15" s="15">
        <f>HW15+HX15+HY15</f>
        <v>0</v>
      </c>
      <c r="IA15" s="16"/>
      <c r="IB15" s="1"/>
      <c r="IC15" s="2"/>
      <c r="ID15" s="2"/>
      <c r="IE15" s="2"/>
      <c r="IF15" s="2"/>
      <c r="IG15" s="2"/>
      <c r="IH15" s="7">
        <f>IA15+IB15</f>
        <v>0</v>
      </c>
      <c r="II15" s="14">
        <f>IC15/2</f>
        <v>0</v>
      </c>
      <c r="IJ15" s="6">
        <f>(ID15*3)+(IE15*5)+(IF15*5)+(IG15*20)</f>
        <v>0</v>
      </c>
      <c r="IK15" s="50">
        <f>IH15+II15+IJ15</f>
        <v>0</v>
      </c>
      <c r="IL15" s="51"/>
    </row>
    <row r="16" spans="1:246" ht="12.75">
      <c r="A16" s="39">
        <v>5</v>
      </c>
      <c r="B16" s="84" t="s">
        <v>96</v>
      </c>
      <c r="C16" s="29"/>
      <c r="D16" s="30"/>
      <c r="E16" s="85" t="s">
        <v>17</v>
      </c>
      <c r="F16" s="86" t="s">
        <v>23</v>
      </c>
      <c r="G16" s="28">
        <f>IF(AND(OR($G$2="Y",$H$2="Y"),I16&lt;5,J16&lt;5),IF(AND(I16=#REF!,J16=#REF!),#REF!+1,1),"")</f>
      </c>
      <c r="H16" s="24" t="e">
        <f>IF(AND($H$2="Y",J16&gt;0,OR(AND(G16=1,#REF!=10),AND(G16=2,#REF!=20),AND(G16=3,#REF!=30),AND(G16=4,G73=40),AND(G16=5,G79=50),AND(G16=6,G86=60),AND(G16=7,G95=70),AND(G16=8,#REF!=80),AND(G16=9,G103=90),AND(G16=10,#REF!=100))),VLOOKUP(J16-1,SortLookup!$A$13:$B$16,2,FALSE),"")</f>
        <v>#REF!</v>
      </c>
      <c r="I16" s="40">
        <f>IF(ISNA(VLOOKUP(E16,SortLookup!$A$1:$B$5,2,FALSE))," ",VLOOKUP(E16,SortLookup!$A$1:$B$5,2,FALSE))</f>
        <v>1</v>
      </c>
      <c r="J16" s="25">
        <f>IF(ISNA(VLOOKUP(F16,SortLookup!$A$7:$B$11,2,FALSE))," ",VLOOKUP(F16,SortLookup!$A$7:$B$11,2,FALSE))</f>
        <v>3</v>
      </c>
      <c r="K16" s="75">
        <f>L16+M16+N16</f>
        <v>287.47</v>
      </c>
      <c r="L16" s="76">
        <f>AB16+AO16+BA16+BL16+BY16+CJ16+CU16+DF16+DQ16+EB16+EM16+EX16+FI16+FT16+GE16+GP16+HA16+HL16+HW16+IH16</f>
        <v>270.47</v>
      </c>
      <c r="M16" s="46">
        <f>AD16+AQ16+BC16+BN16+CA16+CL16+CW16+DH16+DS16+ED16+EO16+EZ16+FK16+FV16+GG16+GR16+HC16+HN16+HY16+IJ16</f>
        <v>5</v>
      </c>
      <c r="N16" s="47">
        <f>O16/2</f>
        <v>12</v>
      </c>
      <c r="O16" s="77">
        <f>W16+AJ16+AV16+BG16+BT16+CE16+CP16+DA16+DL16+DW16+EH16+ES16+FD16+FO16+FZ16+GK16+GV16+HG16+HR16+IC16</f>
        <v>24</v>
      </c>
      <c r="P16" s="37">
        <v>31.57</v>
      </c>
      <c r="Q16" s="34"/>
      <c r="R16" s="34"/>
      <c r="S16" s="34"/>
      <c r="T16" s="34"/>
      <c r="U16" s="34"/>
      <c r="V16" s="34"/>
      <c r="W16" s="35">
        <v>5</v>
      </c>
      <c r="X16" s="35">
        <v>0</v>
      </c>
      <c r="Y16" s="35">
        <v>0</v>
      </c>
      <c r="Z16" s="35">
        <v>0</v>
      </c>
      <c r="AA16" s="36">
        <v>0</v>
      </c>
      <c r="AB16" s="33">
        <f>P16+Q16+R16+S16+T16+U16+V16</f>
        <v>31.57</v>
      </c>
      <c r="AC16" s="32">
        <f>W16/2</f>
        <v>2.5</v>
      </c>
      <c r="AD16" s="26">
        <f>(X16*3)+(Y16*5)+(Z16*5)+(AA16*20)</f>
        <v>0</v>
      </c>
      <c r="AE16" s="61">
        <f>AB16+AC16+AD16</f>
        <v>34.07</v>
      </c>
      <c r="AF16" s="37">
        <v>66.32</v>
      </c>
      <c r="AG16" s="34"/>
      <c r="AH16" s="34"/>
      <c r="AI16" s="34"/>
      <c r="AJ16" s="35">
        <v>5</v>
      </c>
      <c r="AK16" s="35">
        <v>0</v>
      </c>
      <c r="AL16" s="35">
        <v>0</v>
      </c>
      <c r="AM16" s="35">
        <v>0</v>
      </c>
      <c r="AN16" s="36">
        <v>0</v>
      </c>
      <c r="AO16" s="33">
        <f>AF16+AG16+AH16+AI16</f>
        <v>66.32</v>
      </c>
      <c r="AP16" s="32">
        <f>AJ16/2</f>
        <v>2.5</v>
      </c>
      <c r="AQ16" s="26">
        <f>(AK16*3)+(AL16*5)+(AM16*5)+(AN16*20)</f>
        <v>0</v>
      </c>
      <c r="AR16" s="61">
        <f>AO16+AP16+AQ16</f>
        <v>68.82</v>
      </c>
      <c r="AS16" s="37">
        <v>63.92</v>
      </c>
      <c r="AT16" s="34"/>
      <c r="AU16" s="34"/>
      <c r="AV16" s="35">
        <v>4</v>
      </c>
      <c r="AW16" s="35">
        <v>0</v>
      </c>
      <c r="AX16" s="35">
        <v>0</v>
      </c>
      <c r="AY16" s="35">
        <v>1</v>
      </c>
      <c r="AZ16" s="36">
        <v>0</v>
      </c>
      <c r="BA16" s="33">
        <f>AS16+AT16+AU16</f>
        <v>63.92</v>
      </c>
      <c r="BB16" s="32">
        <f>AV16/2</f>
        <v>2</v>
      </c>
      <c r="BC16" s="26">
        <f>(AW16*3)+(AX16*5)+(AY16*5)+(AZ16*20)</f>
        <v>5</v>
      </c>
      <c r="BD16" s="61">
        <f>BA16+BB16+BC16</f>
        <v>70.92</v>
      </c>
      <c r="BE16" s="33"/>
      <c r="BF16" s="58"/>
      <c r="BG16" s="35"/>
      <c r="BH16" s="35"/>
      <c r="BI16" s="35"/>
      <c r="BJ16" s="35"/>
      <c r="BK16" s="36"/>
      <c r="BL16" s="54">
        <f>BE16+BF16</f>
        <v>0</v>
      </c>
      <c r="BM16" s="47">
        <f>BG16/2</f>
        <v>0</v>
      </c>
      <c r="BN16" s="46">
        <f>(BH16*3)+(BI16*5)+(BJ16*5)+(BK16*20)</f>
        <v>0</v>
      </c>
      <c r="BO16" s="45">
        <f>BL16+BM16+BN16</f>
        <v>0</v>
      </c>
      <c r="BP16" s="37">
        <v>57.92</v>
      </c>
      <c r="BQ16" s="34"/>
      <c r="BR16" s="34"/>
      <c r="BS16" s="34"/>
      <c r="BT16" s="35">
        <v>9</v>
      </c>
      <c r="BU16" s="35">
        <v>0</v>
      </c>
      <c r="BV16" s="35">
        <v>0</v>
      </c>
      <c r="BW16" s="35">
        <v>0</v>
      </c>
      <c r="BX16" s="36">
        <v>0</v>
      </c>
      <c r="BY16" s="33">
        <f>BP16+BQ16+BR16+BS16</f>
        <v>57.92</v>
      </c>
      <c r="BZ16" s="32">
        <f>BT16/2</f>
        <v>4.5</v>
      </c>
      <c r="CA16" s="38">
        <f>(BU16*3)+(BV16*5)+(BW16*5)+(BX16*20)</f>
        <v>0</v>
      </c>
      <c r="CB16" s="149">
        <f>BY16+BZ16+CA16</f>
        <v>62.42</v>
      </c>
      <c r="CC16" s="37">
        <v>50.74</v>
      </c>
      <c r="CD16" s="34"/>
      <c r="CE16" s="35">
        <v>1</v>
      </c>
      <c r="CF16" s="35">
        <v>0</v>
      </c>
      <c r="CG16" s="35">
        <v>0</v>
      </c>
      <c r="CH16" s="35">
        <v>0</v>
      </c>
      <c r="CI16" s="36">
        <v>0</v>
      </c>
      <c r="CJ16" s="33">
        <f>CC16+CD16</f>
        <v>50.74</v>
      </c>
      <c r="CK16" s="32">
        <f>CE16/2</f>
        <v>0.5</v>
      </c>
      <c r="CL16" s="26">
        <f>(CF16*3)+(CG16*5)+(CH16*5)+(CI16*20)</f>
        <v>0</v>
      </c>
      <c r="CM16" s="127">
        <f>CJ16+CK16+CL16</f>
        <v>51.24</v>
      </c>
      <c r="CN16" s="1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50"/>
      <c r="IL16" s="51"/>
    </row>
    <row r="17" spans="1:246" ht="12.75">
      <c r="A17" s="39">
        <v>6</v>
      </c>
      <c r="B17" s="84" t="s">
        <v>117</v>
      </c>
      <c r="C17" s="29"/>
      <c r="D17" s="30"/>
      <c r="E17" s="85" t="s">
        <v>17</v>
      </c>
      <c r="F17" s="86" t="s">
        <v>95</v>
      </c>
      <c r="G17" s="28">
        <f>IF(AND(OR($G$2="Y",$H$2="Y"),I17&lt;5,J17&lt;5),IF(AND(I17=#REF!,J17=#REF!),#REF!+1,1),"")</f>
      </c>
      <c r="H17" s="24" t="e">
        <f>IF(AND($H$2="Y",J17&gt;0,OR(AND(G17=1,#REF!=10),AND(G17=2,#REF!=20),AND(G17=3,#REF!=30),AND(G17=4,G66=40),AND(G17=5,G72=50),AND(G17=6,G79=60),AND(G17=7,G88=70),AND(G17=8,#REF!=80),AND(G17=9,G96=90),AND(G17=10,#REF!=100))),VLOOKUP(J17-1,SortLookup!$A$13:$B$16,2,FALSE),"")</f>
        <v>#REF!</v>
      </c>
      <c r="I17" s="40">
        <f>IF(ISNA(VLOOKUP(E17,SortLookup!$A$1:$B$5,2,FALSE))," ",VLOOKUP(E17,SortLookup!$A$1:$B$5,2,FALSE))</f>
        <v>1</v>
      </c>
      <c r="J17" s="25" t="str">
        <f>IF(ISNA(VLOOKUP(F17,SortLookup!$A$7:$B$11,2,FALSE))," ",VLOOKUP(F17,SortLookup!$A$7:$B$11,2,FALSE))</f>
        <v> </v>
      </c>
      <c r="K17" s="75">
        <f>L17+M17+N17</f>
        <v>297.93</v>
      </c>
      <c r="L17" s="76">
        <f>AB17+AO17+BA17+BL17+BY17+CJ17+CU17+DF17+DQ17+EB17+EM17+EX17+FI17+FT17+GE17+GP17+HA17+HL17+HW17+IH17</f>
        <v>273.43</v>
      </c>
      <c r="M17" s="46">
        <f>AD17+AQ17+BC17+BN17+CA17+CL17+CW17+DH17+DS17+ED17+EO17+EZ17+FK17+FV17+GG17+GR17+HC17+HN17+HY17+IJ17</f>
        <v>13</v>
      </c>
      <c r="N17" s="47">
        <f>O17/2</f>
        <v>11.5</v>
      </c>
      <c r="O17" s="77">
        <f>W17+AJ17+AV17+BG17+BT17+CE17+CP17+DA17+DL17+DW17+EH17+ES17+FD17+FO17+FZ17+GK17+GV17+HG17+HR17+IC17</f>
        <v>23</v>
      </c>
      <c r="P17" s="37">
        <v>42.64</v>
      </c>
      <c r="Q17" s="34"/>
      <c r="R17" s="34"/>
      <c r="S17" s="34"/>
      <c r="T17" s="34"/>
      <c r="U17" s="34"/>
      <c r="V17" s="34"/>
      <c r="W17" s="35">
        <v>3</v>
      </c>
      <c r="X17" s="35">
        <v>0</v>
      </c>
      <c r="Y17" s="35">
        <v>0</v>
      </c>
      <c r="Z17" s="35">
        <v>0</v>
      </c>
      <c r="AA17" s="36">
        <v>0</v>
      </c>
      <c r="AB17" s="33">
        <f>P17+Q17+R17+S17+T17+U17+V17</f>
        <v>42.64</v>
      </c>
      <c r="AC17" s="32">
        <f>W17/2</f>
        <v>1.5</v>
      </c>
      <c r="AD17" s="26">
        <f>(X17*3)+(Y17*5)+(Z17*5)+(AA17*20)</f>
        <v>0</v>
      </c>
      <c r="AE17" s="61">
        <f>AB17+AC17+AD17</f>
        <v>44.14</v>
      </c>
      <c r="AF17" s="37">
        <v>49.81</v>
      </c>
      <c r="AG17" s="34"/>
      <c r="AH17" s="34"/>
      <c r="AI17" s="34"/>
      <c r="AJ17" s="35">
        <v>1</v>
      </c>
      <c r="AK17" s="35">
        <v>0</v>
      </c>
      <c r="AL17" s="35">
        <v>0</v>
      </c>
      <c r="AM17" s="35">
        <v>0</v>
      </c>
      <c r="AN17" s="36">
        <v>0</v>
      </c>
      <c r="AO17" s="33">
        <f>AF17+AG17+AH17+AI17</f>
        <v>49.81</v>
      </c>
      <c r="AP17" s="32">
        <f>AJ17/2</f>
        <v>0.5</v>
      </c>
      <c r="AQ17" s="26">
        <f>(AK17*3)+(AL17*5)+(AM17*5)+(AN17*20)</f>
        <v>0</v>
      </c>
      <c r="AR17" s="61">
        <f>AO17+AP17+AQ17</f>
        <v>50.31</v>
      </c>
      <c r="AS17" s="37">
        <v>56.02</v>
      </c>
      <c r="AT17" s="34"/>
      <c r="AU17" s="34"/>
      <c r="AV17" s="35">
        <v>17</v>
      </c>
      <c r="AW17" s="35">
        <v>0</v>
      </c>
      <c r="AX17" s="35">
        <v>1</v>
      </c>
      <c r="AY17" s="35">
        <v>0</v>
      </c>
      <c r="AZ17" s="36">
        <v>0</v>
      </c>
      <c r="BA17" s="33">
        <f>AS17+AT17+AU17</f>
        <v>56.02</v>
      </c>
      <c r="BB17" s="32">
        <f>AV17/2</f>
        <v>8.5</v>
      </c>
      <c r="BC17" s="26">
        <f>(AW17*3)+(AX17*5)+(AY17*5)+(AZ17*20)</f>
        <v>5</v>
      </c>
      <c r="BD17" s="61">
        <f>BA17+BB17+BC17</f>
        <v>69.52</v>
      </c>
      <c r="BE17" s="33"/>
      <c r="BF17" s="58"/>
      <c r="BG17" s="35"/>
      <c r="BH17" s="35"/>
      <c r="BI17" s="35"/>
      <c r="BJ17" s="35"/>
      <c r="BK17" s="36"/>
      <c r="BL17" s="54">
        <f>BE17+BF17</f>
        <v>0</v>
      </c>
      <c r="BM17" s="47">
        <f>BG17/2</f>
        <v>0</v>
      </c>
      <c r="BN17" s="46">
        <f>(BH17*3)+(BI17*5)+(BJ17*5)+(BK17*20)</f>
        <v>0</v>
      </c>
      <c r="BO17" s="45">
        <f>BL17+BM17+BN17</f>
        <v>0</v>
      </c>
      <c r="BP17" s="37">
        <v>73.67</v>
      </c>
      <c r="BQ17" s="34"/>
      <c r="BR17" s="34"/>
      <c r="BS17" s="34"/>
      <c r="BT17" s="35">
        <v>1</v>
      </c>
      <c r="BU17" s="35">
        <v>0</v>
      </c>
      <c r="BV17" s="35">
        <v>0</v>
      </c>
      <c r="BW17" s="35">
        <v>1</v>
      </c>
      <c r="BX17" s="36">
        <v>0</v>
      </c>
      <c r="BY17" s="33">
        <f>BP17+BQ17+BR17+BS17</f>
        <v>73.67</v>
      </c>
      <c r="BZ17" s="32">
        <f>BT17/2</f>
        <v>0.5</v>
      </c>
      <c r="CA17" s="38">
        <f>(BU17*3)+(BV17*5)+(BW17*5)+(BX17*20)</f>
        <v>5</v>
      </c>
      <c r="CB17" s="149">
        <f>BY17+BZ17+CA17</f>
        <v>79.17</v>
      </c>
      <c r="CC17" s="37">
        <v>51.29</v>
      </c>
      <c r="CD17" s="34"/>
      <c r="CE17" s="35">
        <v>1</v>
      </c>
      <c r="CF17" s="35">
        <v>1</v>
      </c>
      <c r="CG17" s="35">
        <v>0</v>
      </c>
      <c r="CH17" s="35">
        <v>0</v>
      </c>
      <c r="CI17" s="36">
        <v>0</v>
      </c>
      <c r="CJ17" s="33">
        <f>CC17+CD17</f>
        <v>51.29</v>
      </c>
      <c r="CK17" s="32">
        <f>CE17/2</f>
        <v>0.5</v>
      </c>
      <c r="CL17" s="26">
        <f>(CF17*3)+(CG17*5)+(CH17*5)+(CI17*20)</f>
        <v>3</v>
      </c>
      <c r="CM17" s="127">
        <f>CJ17+CK17+CL17</f>
        <v>54.79</v>
      </c>
      <c r="CN17" s="1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50"/>
      <c r="IL17" s="51"/>
    </row>
    <row r="18" spans="1:246" ht="12.75">
      <c r="A18" s="39">
        <v>7</v>
      </c>
      <c r="B18" s="29" t="s">
        <v>130</v>
      </c>
      <c r="C18" s="29"/>
      <c r="D18" s="30"/>
      <c r="E18" s="30" t="s">
        <v>17</v>
      </c>
      <c r="F18" s="60" t="s">
        <v>95</v>
      </c>
      <c r="G18" s="28">
        <f>IF(AND(OR($G$2="Y",$H$2="Y"),I18&lt;5,J18&lt;5),IF(AND(I18=I17,J18=J17),G17+1,1),"")</f>
      </c>
      <c r="H18" s="24" t="e">
        <f>IF(AND($H$2="Y",J18&gt;0,OR(AND(G18=1,#REF!=10),AND(G18=2,#REF!=20),AND(G18=3,#REF!=30),AND(G18=4,G68=40),AND(G18=5,G74=50),AND(G18=6,G81=60),AND(G18=7,G90=70),AND(G18=8,#REF!=80),AND(G18=9,G98=90),AND(G18=10,#REF!=100))),VLOOKUP(J18-1,SortLookup!$A$13:$B$16,2,FALSE),"")</f>
        <v>#REF!</v>
      </c>
      <c r="I18" s="40">
        <f>IF(ISNA(VLOOKUP(E18,SortLookup!$A$1:$B$5,2,FALSE))," ",VLOOKUP(E18,SortLookup!$A$1:$B$5,2,FALSE))</f>
        <v>1</v>
      </c>
      <c r="J18" s="25" t="str">
        <f>IF(ISNA(VLOOKUP(F18,SortLookup!$A$7:$B$11,2,FALSE))," ",VLOOKUP(F18,SortLookup!$A$7:$B$11,2,FALSE))</f>
        <v> </v>
      </c>
      <c r="K18" s="75">
        <f>L18+M18+N18</f>
        <v>302.36</v>
      </c>
      <c r="L18" s="76">
        <f>AB18+AO18+BA18+BL18+BY18+CJ18+CU18+DF18+DQ18+EB18+EM18+EX18+FI18+FT18+GE18+GP18+HA18+HL18+HW18+IH18</f>
        <v>254.86</v>
      </c>
      <c r="M18" s="46">
        <f>AD18+AQ18+BC18+BN18+CA18+CL18+CW18+DH18+DS18+ED18+EO18+EZ18+FK18+FV18+GG18+GR18+HC18+HN18+HY18+IJ18</f>
        <v>27</v>
      </c>
      <c r="N18" s="47">
        <f>O18/2</f>
        <v>20.5</v>
      </c>
      <c r="O18" s="77">
        <f>W18+AJ18+AV18+BG18+BT18+CE18+CP18+DA18+DL18+DW18+EH18+ES18+FD18+FO18+FZ18+GK18+GV18+HG18+HR18+IC18</f>
        <v>41</v>
      </c>
      <c r="P18" s="37">
        <v>44.46</v>
      </c>
      <c r="Q18" s="34"/>
      <c r="R18" s="34"/>
      <c r="S18" s="34"/>
      <c r="T18" s="34"/>
      <c r="U18" s="34"/>
      <c r="V18" s="34"/>
      <c r="W18" s="35">
        <v>3</v>
      </c>
      <c r="X18" s="35">
        <v>0</v>
      </c>
      <c r="Y18" s="35">
        <v>0</v>
      </c>
      <c r="Z18" s="35">
        <v>0</v>
      </c>
      <c r="AA18" s="36">
        <v>0</v>
      </c>
      <c r="AB18" s="33">
        <f>P18+Q18+R18+S18+T18+U18+V18</f>
        <v>44.46</v>
      </c>
      <c r="AC18" s="32">
        <f>W18/2</f>
        <v>1.5</v>
      </c>
      <c r="AD18" s="26">
        <f>(X18*3)+(Y18*5)+(Z18*5)+(AA18*20)</f>
        <v>0</v>
      </c>
      <c r="AE18" s="61">
        <f>AB18+AC18+AD18</f>
        <v>45.96</v>
      </c>
      <c r="AF18" s="37">
        <v>52.39</v>
      </c>
      <c r="AG18" s="34"/>
      <c r="AH18" s="34"/>
      <c r="AI18" s="34"/>
      <c r="AJ18" s="35">
        <v>0</v>
      </c>
      <c r="AK18" s="35">
        <v>0</v>
      </c>
      <c r="AL18" s="35">
        <v>0</v>
      </c>
      <c r="AM18" s="35">
        <v>1</v>
      </c>
      <c r="AN18" s="36">
        <v>0</v>
      </c>
      <c r="AO18" s="33">
        <f>AF18+AG18+AH18+AI18</f>
        <v>52.39</v>
      </c>
      <c r="AP18" s="32">
        <f>AJ18/2</f>
        <v>0</v>
      </c>
      <c r="AQ18" s="26">
        <f>(AK18*3)+(AL18*5)+(AM18*5)+(AN18*20)</f>
        <v>5</v>
      </c>
      <c r="AR18" s="61">
        <f>AO18+AP18+AQ18</f>
        <v>57.39</v>
      </c>
      <c r="AS18" s="37">
        <v>57.97</v>
      </c>
      <c r="AT18" s="34"/>
      <c r="AU18" s="34"/>
      <c r="AV18" s="35">
        <v>30</v>
      </c>
      <c r="AW18" s="35">
        <v>1</v>
      </c>
      <c r="AX18" s="35">
        <v>2</v>
      </c>
      <c r="AY18" s="35">
        <v>0</v>
      </c>
      <c r="AZ18" s="36">
        <v>0</v>
      </c>
      <c r="BA18" s="33">
        <f>AS18+AT18+AU18</f>
        <v>57.97</v>
      </c>
      <c r="BB18" s="32">
        <f>AV18/2</f>
        <v>15</v>
      </c>
      <c r="BC18" s="26">
        <f>(AW18*3)+(AX18*5)+(AY18*5)+(AZ18*20)</f>
        <v>13</v>
      </c>
      <c r="BD18" s="61">
        <f>BA18+BB18+BC18</f>
        <v>85.97</v>
      </c>
      <c r="BE18" s="33"/>
      <c r="BF18" s="58"/>
      <c r="BG18" s="35"/>
      <c r="BH18" s="35"/>
      <c r="BI18" s="35"/>
      <c r="BJ18" s="35"/>
      <c r="BK18" s="36"/>
      <c r="BL18" s="54">
        <f>BE18+BF18</f>
        <v>0</v>
      </c>
      <c r="BM18" s="47">
        <f>BG18/2</f>
        <v>0</v>
      </c>
      <c r="BN18" s="46">
        <f>(BH18*3)+(BI18*5)+(BJ18*5)+(BK18*20)</f>
        <v>0</v>
      </c>
      <c r="BO18" s="45">
        <f>BL18+BM18+BN18</f>
        <v>0</v>
      </c>
      <c r="BP18" s="37">
        <v>47.16</v>
      </c>
      <c r="BQ18" s="34"/>
      <c r="BR18" s="34"/>
      <c r="BS18" s="34"/>
      <c r="BT18" s="35">
        <v>5</v>
      </c>
      <c r="BU18" s="35">
        <v>2</v>
      </c>
      <c r="BV18" s="35">
        <v>0</v>
      </c>
      <c r="BW18" s="35">
        <v>0</v>
      </c>
      <c r="BX18" s="36">
        <v>0</v>
      </c>
      <c r="BY18" s="33">
        <f>BP18+BQ18+BR18+BS18</f>
        <v>47.16</v>
      </c>
      <c r="BZ18" s="32">
        <f>BT18/2</f>
        <v>2.5</v>
      </c>
      <c r="CA18" s="38">
        <f>(BU18*3)+(BV18*5)+(BW18*5)+(BX18*20)</f>
        <v>6</v>
      </c>
      <c r="CB18" s="149">
        <f>BY18+BZ18+CA18</f>
        <v>55.66</v>
      </c>
      <c r="CC18" s="37">
        <v>52.88</v>
      </c>
      <c r="CD18" s="34"/>
      <c r="CE18" s="35">
        <v>3</v>
      </c>
      <c r="CF18" s="35">
        <v>1</v>
      </c>
      <c r="CG18" s="35">
        <v>0</v>
      </c>
      <c r="CH18" s="35">
        <v>0</v>
      </c>
      <c r="CI18" s="36">
        <v>0</v>
      </c>
      <c r="CJ18" s="33">
        <f>CC18+CD18</f>
        <v>52.88</v>
      </c>
      <c r="CK18" s="32">
        <f>CE18/2</f>
        <v>1.5</v>
      </c>
      <c r="CL18" s="26">
        <f>(CF18*3)+(CG18*5)+(CH18*5)+(CI18*20)</f>
        <v>3</v>
      </c>
      <c r="CM18" s="127">
        <f>CJ18+CK18+CL18</f>
        <v>57.38</v>
      </c>
      <c r="CN18" s="1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50"/>
      <c r="IL18" s="51"/>
    </row>
    <row r="19" spans="1:246" ht="3" customHeight="1">
      <c r="A19" s="183"/>
      <c r="B19" s="155"/>
      <c r="C19" s="155"/>
      <c r="D19" s="156"/>
      <c r="E19" s="156"/>
      <c r="F19" s="184"/>
      <c r="G19" s="159"/>
      <c r="H19" s="160"/>
      <c r="I19" s="161"/>
      <c r="J19" s="162"/>
      <c r="K19" s="185"/>
      <c r="L19" s="164"/>
      <c r="M19" s="165"/>
      <c r="N19" s="166"/>
      <c r="O19" s="167"/>
      <c r="P19" s="168"/>
      <c r="Q19" s="169"/>
      <c r="R19" s="169"/>
      <c r="S19" s="169"/>
      <c r="T19" s="169"/>
      <c r="U19" s="169"/>
      <c r="V19" s="169"/>
      <c r="W19" s="170"/>
      <c r="X19" s="170"/>
      <c r="Y19" s="170"/>
      <c r="Z19" s="170"/>
      <c r="AA19" s="171"/>
      <c r="AB19" s="172"/>
      <c r="AC19" s="173"/>
      <c r="AD19" s="174"/>
      <c r="AE19" s="175"/>
      <c r="AF19" s="168"/>
      <c r="AG19" s="169"/>
      <c r="AH19" s="169"/>
      <c r="AI19" s="169"/>
      <c r="AJ19" s="170"/>
      <c r="AK19" s="170"/>
      <c r="AL19" s="170"/>
      <c r="AM19" s="170"/>
      <c r="AN19" s="171"/>
      <c r="AO19" s="172"/>
      <c r="AP19" s="173"/>
      <c r="AQ19" s="174"/>
      <c r="AR19" s="175"/>
      <c r="AS19" s="168"/>
      <c r="AT19" s="169"/>
      <c r="AU19" s="169"/>
      <c r="AV19" s="170"/>
      <c r="AW19" s="170"/>
      <c r="AX19" s="170"/>
      <c r="AY19" s="170"/>
      <c r="AZ19" s="171"/>
      <c r="BA19" s="172"/>
      <c r="BB19" s="173"/>
      <c r="BC19" s="174"/>
      <c r="BD19" s="175"/>
      <c r="BE19" s="172"/>
      <c r="BF19" s="177"/>
      <c r="BG19" s="170"/>
      <c r="BH19" s="170"/>
      <c r="BI19" s="170"/>
      <c r="BJ19" s="170"/>
      <c r="BK19" s="171"/>
      <c r="BL19" s="178"/>
      <c r="BM19" s="166"/>
      <c r="BN19" s="165"/>
      <c r="BO19" s="179"/>
      <c r="BP19" s="168"/>
      <c r="BQ19" s="169"/>
      <c r="BR19" s="169"/>
      <c r="BS19" s="169"/>
      <c r="BT19" s="170"/>
      <c r="BU19" s="170"/>
      <c r="BV19" s="170"/>
      <c r="BW19" s="170"/>
      <c r="BX19" s="171"/>
      <c r="BY19" s="172"/>
      <c r="BZ19" s="173"/>
      <c r="CA19" s="180"/>
      <c r="CB19" s="181"/>
      <c r="CC19" s="168"/>
      <c r="CD19" s="169"/>
      <c r="CE19" s="170"/>
      <c r="CF19" s="170"/>
      <c r="CG19" s="170"/>
      <c r="CH19" s="170"/>
      <c r="CI19" s="171"/>
      <c r="CJ19" s="172"/>
      <c r="CK19" s="173"/>
      <c r="CL19" s="174"/>
      <c r="CM19" s="182"/>
      <c r="CN19" s="1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0"/>
      <c r="IL19" s="51"/>
    </row>
    <row r="20" spans="1:246" ht="12.75">
      <c r="A20" s="39">
        <v>1</v>
      </c>
      <c r="B20" s="29" t="s">
        <v>132</v>
      </c>
      <c r="C20" s="29"/>
      <c r="D20" s="30"/>
      <c r="E20" s="30" t="s">
        <v>16</v>
      </c>
      <c r="F20" s="60" t="s">
        <v>22</v>
      </c>
      <c r="G20" s="28">
        <f>IF(AND(OR($G$2="Y",$H$2="Y"),I20&lt;5,J20&lt;5),IF(AND(I20=I18,J20=J18),G18+1,1),"")</f>
      </c>
      <c r="H20" s="24" t="e">
        <f>IF(AND($H$2="Y",J20&gt;0,OR(AND(G20=1,#REF!=10),AND(G20=2,#REF!=20),AND(G20=3,#REF!=30),AND(G20=4,G91=40),AND(G20=5,G97=50),AND(G20=6,G104=60),AND(G20=7,G113=70),AND(G20=8,#REF!=80),AND(G20=9,G121=90),AND(G20=10,#REF!=100))),VLOOKUP(J20-1,SortLookup!$A$13:$B$16,2,FALSE),"")</f>
        <v>#REF!</v>
      </c>
      <c r="I20" s="40">
        <f>IF(ISNA(VLOOKUP(E20,SortLookup!$A$1:$B$5,2,FALSE))," ",VLOOKUP(E20,SortLookup!$A$1:$B$5,2,FALSE))</f>
        <v>0</v>
      </c>
      <c r="J20" s="25">
        <f>IF(ISNA(VLOOKUP(F20,SortLookup!$A$7:$B$11,2,FALSE))," ",VLOOKUP(F20,SortLookup!$A$7:$B$11,2,FALSE))</f>
        <v>2</v>
      </c>
      <c r="K20" s="75">
        <f>L20+M20+N20</f>
        <v>152.15</v>
      </c>
      <c r="L20" s="76">
        <f>AB20+AO20+BA20+BL20+BY20+CJ20+CU20+DF20+DQ20+EB20+EM20+EX20+FI20+FT20+GE20+GP20+HA20+HL20+HW20+IH20</f>
        <v>134.65</v>
      </c>
      <c r="M20" s="46">
        <f>AD20+AQ20+BC20+BN20+CA20+CL20+CW20+DH20+DS20+ED20+EO20+EZ20+FK20+FV20+GG20+GR20+HC20+HN20+HY20+IJ20</f>
        <v>0</v>
      </c>
      <c r="N20" s="47">
        <f>O20/2</f>
        <v>17.5</v>
      </c>
      <c r="O20" s="77">
        <f>W20+AJ20+AV20+BG20+BT20+CE20+CP20+DA20+DL20+DW20+EH20+ES20+FD20+FO20+FZ20+GK20+GV20+HG20+HR20+IC20</f>
        <v>35</v>
      </c>
      <c r="P20" s="37">
        <v>26.06</v>
      </c>
      <c r="Q20" s="34"/>
      <c r="R20" s="34"/>
      <c r="S20" s="34"/>
      <c r="T20" s="34"/>
      <c r="U20" s="34"/>
      <c r="V20" s="34"/>
      <c r="W20" s="35">
        <v>8</v>
      </c>
      <c r="X20" s="35">
        <v>0</v>
      </c>
      <c r="Y20" s="35">
        <v>0</v>
      </c>
      <c r="Z20" s="35">
        <v>0</v>
      </c>
      <c r="AA20" s="36">
        <v>0</v>
      </c>
      <c r="AB20" s="33">
        <f>P20+Q20+R20+S20+T20+U20+V20</f>
        <v>26.06</v>
      </c>
      <c r="AC20" s="32">
        <f>W20/2</f>
        <v>4</v>
      </c>
      <c r="AD20" s="26">
        <f>(X20*3)+(Y20*5)+(Z20*5)+(AA20*20)</f>
        <v>0</v>
      </c>
      <c r="AE20" s="61">
        <f>AB20+AC20+AD20</f>
        <v>30.06</v>
      </c>
      <c r="AF20" s="37">
        <v>27.47</v>
      </c>
      <c r="AG20" s="34"/>
      <c r="AH20" s="34"/>
      <c r="AI20" s="34"/>
      <c r="AJ20" s="35">
        <v>1</v>
      </c>
      <c r="AK20" s="35">
        <v>0</v>
      </c>
      <c r="AL20" s="35">
        <v>0</v>
      </c>
      <c r="AM20" s="35">
        <v>0</v>
      </c>
      <c r="AN20" s="36">
        <v>0</v>
      </c>
      <c r="AO20" s="33">
        <f>AF20+AG20+AH20+AI20</f>
        <v>27.47</v>
      </c>
      <c r="AP20" s="32">
        <f>AJ20/2</f>
        <v>0.5</v>
      </c>
      <c r="AQ20" s="26">
        <f>(AK20*3)+(AL20*5)+(AM20*5)+(AN20*20)</f>
        <v>0</v>
      </c>
      <c r="AR20" s="61">
        <f>AO20+AP20+AQ20</f>
        <v>27.97</v>
      </c>
      <c r="AS20" s="37">
        <v>28.21</v>
      </c>
      <c r="AT20" s="34"/>
      <c r="AU20" s="34"/>
      <c r="AV20" s="35">
        <v>11</v>
      </c>
      <c r="AW20" s="35">
        <v>0</v>
      </c>
      <c r="AX20" s="35">
        <v>0</v>
      </c>
      <c r="AY20" s="35"/>
      <c r="AZ20" s="36">
        <v>0</v>
      </c>
      <c r="BA20" s="33">
        <f>AS20+AT20+AU20</f>
        <v>28.21</v>
      </c>
      <c r="BB20" s="32">
        <f>AV20/2</f>
        <v>5.5</v>
      </c>
      <c r="BC20" s="26">
        <f>(AW20*3)+(AX20*5)+(AY20*5)+(AZ20*20)</f>
        <v>0</v>
      </c>
      <c r="BD20" s="61">
        <f>BA20+BB20+BC20</f>
        <v>33.71</v>
      </c>
      <c r="BE20" s="33"/>
      <c r="BF20" s="58"/>
      <c r="BG20" s="35"/>
      <c r="BH20" s="35"/>
      <c r="BI20" s="35"/>
      <c r="BJ20" s="35"/>
      <c r="BK20" s="36"/>
      <c r="BL20" s="54">
        <f>BE20+BF20</f>
        <v>0</v>
      </c>
      <c r="BM20" s="47">
        <f>BG20/2</f>
        <v>0</v>
      </c>
      <c r="BN20" s="46">
        <f>(BH20*3)+(BI20*5)+(BJ20*5)+(BK20*20)</f>
        <v>0</v>
      </c>
      <c r="BO20" s="45">
        <f>BL20+BM20+BN20</f>
        <v>0</v>
      </c>
      <c r="BP20" s="37">
        <v>29.8</v>
      </c>
      <c r="BQ20" s="34"/>
      <c r="BR20" s="34"/>
      <c r="BS20" s="34"/>
      <c r="BT20" s="35">
        <v>3</v>
      </c>
      <c r="BU20" s="35">
        <v>0</v>
      </c>
      <c r="BV20" s="35">
        <v>0</v>
      </c>
      <c r="BW20" s="35">
        <v>0</v>
      </c>
      <c r="BX20" s="36">
        <v>0</v>
      </c>
      <c r="BY20" s="33">
        <f>BP20+BQ20+BR20+BS20</f>
        <v>29.8</v>
      </c>
      <c r="BZ20" s="32">
        <f>BT20/2</f>
        <v>1.5</v>
      </c>
      <c r="CA20" s="38">
        <f>(BU20*3)+(BV20*5)+(BW20*5)+(BX20*20)</f>
        <v>0</v>
      </c>
      <c r="CB20" s="149">
        <f>BY20+BZ20+CA20</f>
        <v>31.3</v>
      </c>
      <c r="CC20" s="37">
        <v>23.11</v>
      </c>
      <c r="CD20" s="34"/>
      <c r="CE20" s="35">
        <v>12</v>
      </c>
      <c r="CF20" s="35">
        <v>0</v>
      </c>
      <c r="CG20" s="35">
        <v>0</v>
      </c>
      <c r="CH20" s="35">
        <v>0</v>
      </c>
      <c r="CI20" s="36">
        <v>0</v>
      </c>
      <c r="CJ20" s="33">
        <f>CC20+CD20</f>
        <v>23.11</v>
      </c>
      <c r="CK20" s="32">
        <f>CE20/2</f>
        <v>6</v>
      </c>
      <c r="CL20" s="26">
        <f>(CF20*3)+(CG20*5)+(CH20*5)+(CI20*20)</f>
        <v>0</v>
      </c>
      <c r="CM20" s="127">
        <f>CJ20+CK20+CL20</f>
        <v>29.11</v>
      </c>
      <c r="CN20" s="1"/>
      <c r="CO20" s="1"/>
      <c r="CP20" s="2"/>
      <c r="CQ20" s="2"/>
      <c r="CR20" s="2"/>
      <c r="CS20" s="2"/>
      <c r="CT20" s="2"/>
      <c r="CU20" s="7">
        <f>CN20+CO20</f>
        <v>0</v>
      </c>
      <c r="CV20" s="14">
        <f>CP20/2</f>
        <v>0</v>
      </c>
      <c r="CW20" s="6">
        <f>(CQ20*3)+(CR20*5)+(CS20*5)+(CT20*20)</f>
        <v>0</v>
      </c>
      <c r="CX20" s="15">
        <f>CU20+CV20+CW20</f>
        <v>0</v>
      </c>
      <c r="CY20" s="16"/>
      <c r="CZ20" s="1"/>
      <c r="DA20" s="2"/>
      <c r="DB20" s="2"/>
      <c r="DC20" s="2"/>
      <c r="DD20" s="2"/>
      <c r="DE20" s="2"/>
      <c r="DF20" s="7">
        <f>CY20+CZ20</f>
        <v>0</v>
      </c>
      <c r="DG20" s="14">
        <f>DA20/2</f>
        <v>0</v>
      </c>
      <c r="DH20" s="6">
        <f>(DB20*3)+(DC20*5)+(DD20*5)+(DE20*20)</f>
        <v>0</v>
      </c>
      <c r="DI20" s="15">
        <f>DF20+DG20+DH20</f>
        <v>0</v>
      </c>
      <c r="DJ20" s="16"/>
      <c r="DK20" s="1"/>
      <c r="DL20" s="2"/>
      <c r="DM20" s="2"/>
      <c r="DN20" s="2"/>
      <c r="DO20" s="2"/>
      <c r="DP20" s="2"/>
      <c r="DQ20" s="7">
        <f>DJ20+DK20</f>
        <v>0</v>
      </c>
      <c r="DR20" s="14">
        <f>DL20/2</f>
        <v>0</v>
      </c>
      <c r="DS20" s="6">
        <f>(DM20*3)+(DN20*5)+(DO20*5)+(DP20*20)</f>
        <v>0</v>
      </c>
      <c r="DT20" s="15">
        <f>DQ20+DR20+DS20</f>
        <v>0</v>
      </c>
      <c r="DU20" s="16"/>
      <c r="DV20" s="1"/>
      <c r="DW20" s="2"/>
      <c r="DX20" s="2"/>
      <c r="DY20" s="2"/>
      <c r="DZ20" s="2"/>
      <c r="EA20" s="2"/>
      <c r="EB20" s="7">
        <f>DU20+DV20</f>
        <v>0</v>
      </c>
      <c r="EC20" s="14">
        <f>DW20/2</f>
        <v>0</v>
      </c>
      <c r="ED20" s="6">
        <f>(DX20*3)+(DY20*5)+(DZ20*5)+(EA20*20)</f>
        <v>0</v>
      </c>
      <c r="EE20" s="15">
        <f>EB20+EC20+ED20</f>
        <v>0</v>
      </c>
      <c r="EF20" s="16"/>
      <c r="EG20" s="1"/>
      <c r="EH20" s="2"/>
      <c r="EI20" s="2"/>
      <c r="EJ20" s="2"/>
      <c r="EK20" s="2"/>
      <c r="EL20" s="2"/>
      <c r="EM20" s="7">
        <f>EF20+EG20</f>
        <v>0</v>
      </c>
      <c r="EN20" s="14">
        <f>EH20/2</f>
        <v>0</v>
      </c>
      <c r="EO20" s="6">
        <f>(EI20*3)+(EJ20*5)+(EK20*5)+(EL20*20)</f>
        <v>0</v>
      </c>
      <c r="EP20" s="15">
        <f>EM20+EN20+EO20</f>
        <v>0</v>
      </c>
      <c r="EQ20" s="16"/>
      <c r="ER20" s="1"/>
      <c r="ES20" s="2"/>
      <c r="ET20" s="2"/>
      <c r="EU20" s="2"/>
      <c r="EV20" s="2"/>
      <c r="EW20" s="2"/>
      <c r="EX20" s="7">
        <f>EQ20+ER20</f>
        <v>0</v>
      </c>
      <c r="EY20" s="14">
        <f>ES20/2</f>
        <v>0</v>
      </c>
      <c r="EZ20" s="6">
        <f>(ET20*3)+(EU20*5)+(EV20*5)+(EW20*20)</f>
        <v>0</v>
      </c>
      <c r="FA20" s="15">
        <f>EX20+EY20+EZ20</f>
        <v>0</v>
      </c>
      <c r="FB20" s="16"/>
      <c r="FC20" s="1"/>
      <c r="FD20" s="2"/>
      <c r="FE20" s="2"/>
      <c r="FF20" s="2"/>
      <c r="FG20" s="2"/>
      <c r="FH20" s="2"/>
      <c r="FI20" s="7">
        <f>FB20+FC20</f>
        <v>0</v>
      </c>
      <c r="FJ20" s="14">
        <f>FD20/2</f>
        <v>0</v>
      </c>
      <c r="FK20" s="6">
        <f>(FE20*3)+(FF20*5)+(FG20*5)+(FH20*20)</f>
        <v>0</v>
      </c>
      <c r="FL20" s="15">
        <f>FI20+FJ20+FK20</f>
        <v>0</v>
      </c>
      <c r="FM20" s="16"/>
      <c r="FN20" s="1"/>
      <c r="FO20" s="2"/>
      <c r="FP20" s="2"/>
      <c r="FQ20" s="2"/>
      <c r="FR20" s="2"/>
      <c r="FS20" s="2"/>
      <c r="FT20" s="7">
        <f>FM20+FN20</f>
        <v>0</v>
      </c>
      <c r="FU20" s="14">
        <f>FO20/2</f>
        <v>0</v>
      </c>
      <c r="FV20" s="6">
        <f>(FP20*3)+(FQ20*5)+(FR20*5)+(FS20*20)</f>
        <v>0</v>
      </c>
      <c r="FW20" s="15">
        <f>FT20+FU20+FV20</f>
        <v>0</v>
      </c>
      <c r="FX20" s="16"/>
      <c r="FY20" s="1"/>
      <c r="FZ20" s="2"/>
      <c r="GA20" s="2"/>
      <c r="GB20" s="2"/>
      <c r="GC20" s="2"/>
      <c r="GD20" s="2"/>
      <c r="GE20" s="7">
        <f>FX20+FY20</f>
        <v>0</v>
      </c>
      <c r="GF20" s="14">
        <f>FZ20/2</f>
        <v>0</v>
      </c>
      <c r="GG20" s="6">
        <f>(GA20*3)+(GB20*5)+(GC20*5)+(GD20*20)</f>
        <v>0</v>
      </c>
      <c r="GH20" s="15">
        <f>GE20+GF20+GG20</f>
        <v>0</v>
      </c>
      <c r="GI20" s="16"/>
      <c r="GJ20" s="1"/>
      <c r="GK20" s="2"/>
      <c r="GL20" s="2"/>
      <c r="GM20" s="2"/>
      <c r="GN20" s="2"/>
      <c r="GO20" s="2"/>
      <c r="GP20" s="7">
        <f>GI20+GJ20</f>
        <v>0</v>
      </c>
      <c r="GQ20" s="14">
        <f>GK20/2</f>
        <v>0</v>
      </c>
      <c r="GR20" s="6">
        <f>(GL20*3)+(GM20*5)+(GN20*5)+(GO20*20)</f>
        <v>0</v>
      </c>
      <c r="GS20" s="15">
        <f>GP20+GQ20+GR20</f>
        <v>0</v>
      </c>
      <c r="GT20" s="16"/>
      <c r="GU20" s="1"/>
      <c r="GV20" s="2"/>
      <c r="GW20" s="2"/>
      <c r="GX20" s="2"/>
      <c r="GY20" s="2"/>
      <c r="GZ20" s="2"/>
      <c r="HA20" s="7">
        <f>GT20+GU20</f>
        <v>0</v>
      </c>
      <c r="HB20" s="14">
        <f>GV20/2</f>
        <v>0</v>
      </c>
      <c r="HC20" s="6">
        <f>(GW20*3)+(GX20*5)+(GY20*5)+(GZ20*20)</f>
        <v>0</v>
      </c>
      <c r="HD20" s="15">
        <f>HA20+HB20+HC20</f>
        <v>0</v>
      </c>
      <c r="HE20" s="16"/>
      <c r="HF20" s="1"/>
      <c r="HG20" s="2"/>
      <c r="HH20" s="2"/>
      <c r="HI20" s="2"/>
      <c r="HJ20" s="2"/>
      <c r="HK20" s="2"/>
      <c r="HL20" s="7">
        <f>HE20+HF20</f>
        <v>0</v>
      </c>
      <c r="HM20" s="14">
        <f>HG20/2</f>
        <v>0</v>
      </c>
      <c r="HN20" s="6">
        <f>(HH20*3)+(HI20*5)+(HJ20*5)+(HK20*20)</f>
        <v>0</v>
      </c>
      <c r="HO20" s="15">
        <f>HL20+HM20+HN20</f>
        <v>0</v>
      </c>
      <c r="HP20" s="16"/>
      <c r="HQ20" s="1"/>
      <c r="HR20" s="2"/>
      <c r="HS20" s="2"/>
      <c r="HT20" s="2"/>
      <c r="HU20" s="2"/>
      <c r="HV20" s="2"/>
      <c r="HW20" s="7">
        <f>HP20+HQ20</f>
        <v>0</v>
      </c>
      <c r="HX20" s="14">
        <f>HR20/2</f>
        <v>0</v>
      </c>
      <c r="HY20" s="6">
        <f>(HS20*3)+(HT20*5)+(HU20*5)+(HV20*20)</f>
        <v>0</v>
      </c>
      <c r="HZ20" s="15">
        <f>HW20+HX20+HY20</f>
        <v>0</v>
      </c>
      <c r="IA20" s="16"/>
      <c r="IB20" s="1"/>
      <c r="IC20" s="2"/>
      <c r="ID20" s="2"/>
      <c r="IE20" s="2"/>
      <c r="IF20" s="2"/>
      <c r="IG20" s="2"/>
      <c r="IH20" s="7">
        <f>IA20+IB20</f>
        <v>0</v>
      </c>
      <c r="II20" s="14">
        <f>IC20/2</f>
        <v>0</v>
      </c>
      <c r="IJ20" s="6">
        <f>(ID20*3)+(IE20*5)+(IF20*5)+(IG20*20)</f>
        <v>0</v>
      </c>
      <c r="IK20" s="50">
        <f>IH20+II20+IJ20</f>
        <v>0</v>
      </c>
      <c r="IL20" s="51"/>
    </row>
    <row r="21" spans="1:246" ht="12.75">
      <c r="A21" s="39">
        <v>2</v>
      </c>
      <c r="B21" s="29" t="s">
        <v>115</v>
      </c>
      <c r="C21" s="29"/>
      <c r="D21" s="30"/>
      <c r="E21" s="30" t="s">
        <v>16</v>
      </c>
      <c r="F21" s="60" t="s">
        <v>95</v>
      </c>
      <c r="G21" s="28">
        <f>IF(AND(OR($G$2="Y",$H$2="Y"),I21&lt;5,J21&lt;5),IF(AND(I21=I20,J21=J20),G20+1,1),"")</f>
      </c>
      <c r="H21" s="24" t="e">
        <f>IF(AND($H$2="Y",J21&gt;0,OR(AND(G21=1,#REF!=10),AND(G21=2,#REF!=20),AND(G21=3,#REF!=30),AND(G21=4,G90=40),AND(G21=5,G96=50),AND(G21=6,G103=60),AND(G21=7,G112=70),AND(G21=8,#REF!=80),AND(G21=9,G120=90),AND(G21=10,#REF!=100))),VLOOKUP(J21-1,SortLookup!$A$13:$B$16,2,FALSE),"")</f>
        <v>#REF!</v>
      </c>
      <c r="I21" s="40">
        <f>IF(ISNA(VLOOKUP(E21,SortLookup!$A$1:$B$5,2,FALSE))," ",VLOOKUP(E21,SortLookup!$A$1:$B$5,2,FALSE))</f>
        <v>0</v>
      </c>
      <c r="J21" s="25" t="str">
        <f>IF(ISNA(VLOOKUP(F21,SortLookup!$A$7:$B$11,2,FALSE))," ",VLOOKUP(F21,SortLookup!$A$7:$B$11,2,FALSE))</f>
        <v> </v>
      </c>
      <c r="K21" s="75">
        <f>L21+M21+N21</f>
        <v>161.32</v>
      </c>
      <c r="L21" s="76">
        <f>AB21+AO21+BA21+BL21+BY21+CJ21+CU21+DF21+DQ21+EB21+EM21+EX21+FI21+FT21+GE21+GP21+HA21+HL21+HW21+IH21</f>
        <v>125.32</v>
      </c>
      <c r="M21" s="46">
        <f>AD21+AQ21+BC21+BN21+CA21+CL21+CW21+DH21+DS21+ED21+EO21+EZ21+FK21+FV21+GG21+GR21+HC21+HN21+HY21+IJ21</f>
        <v>31</v>
      </c>
      <c r="N21" s="47">
        <f>O21/2</f>
        <v>5</v>
      </c>
      <c r="O21" s="77">
        <f>W21+AJ21+AV21+BG21+BT21+CE21+CP21+DA21+DL21+DW21+EH21+ES21+FD21+FO21+FZ21+GK21+GV21+HG21+HR21+IC21</f>
        <v>10</v>
      </c>
      <c r="P21" s="37">
        <v>23.44</v>
      </c>
      <c r="Q21" s="34"/>
      <c r="R21" s="34"/>
      <c r="S21" s="34"/>
      <c r="T21" s="34"/>
      <c r="U21" s="34"/>
      <c r="V21" s="34"/>
      <c r="W21" s="35">
        <v>0</v>
      </c>
      <c r="X21" s="35">
        <v>0</v>
      </c>
      <c r="Y21" s="35">
        <v>0</v>
      </c>
      <c r="Z21" s="35">
        <v>0</v>
      </c>
      <c r="AA21" s="36">
        <v>0</v>
      </c>
      <c r="AB21" s="33">
        <f>P21+Q21+R21+S21+T21+U21+V21</f>
        <v>23.44</v>
      </c>
      <c r="AC21" s="32">
        <f>W21/2</f>
        <v>0</v>
      </c>
      <c r="AD21" s="26">
        <f>(X21*3)+(Y21*5)+(Z21*5)+(AA21*20)</f>
        <v>0</v>
      </c>
      <c r="AE21" s="61">
        <f>AB21+AC21+AD21</f>
        <v>23.44</v>
      </c>
      <c r="AF21" s="37">
        <v>21.5</v>
      </c>
      <c r="AG21" s="34"/>
      <c r="AH21" s="34"/>
      <c r="AI21" s="34"/>
      <c r="AJ21" s="35">
        <v>0</v>
      </c>
      <c r="AK21" s="35">
        <v>0</v>
      </c>
      <c r="AL21" s="35">
        <v>1</v>
      </c>
      <c r="AM21" s="35">
        <v>0</v>
      </c>
      <c r="AN21" s="36">
        <v>1</v>
      </c>
      <c r="AO21" s="33">
        <f>AF21+AG21+AH21+AI21</f>
        <v>21.5</v>
      </c>
      <c r="AP21" s="32">
        <f>AJ21/2</f>
        <v>0</v>
      </c>
      <c r="AQ21" s="26">
        <f>(AK21*3)+(AL21*5)+(AM21*5)+(AN21*20)</f>
        <v>25</v>
      </c>
      <c r="AR21" s="61">
        <f>AO21+AP21+AQ21</f>
        <v>46.5</v>
      </c>
      <c r="AS21" s="37">
        <v>25.87</v>
      </c>
      <c r="AT21" s="34"/>
      <c r="AU21" s="34"/>
      <c r="AV21" s="35">
        <v>6</v>
      </c>
      <c r="AW21" s="35">
        <v>0</v>
      </c>
      <c r="AX21" s="35">
        <v>0</v>
      </c>
      <c r="AY21" s="35">
        <v>0</v>
      </c>
      <c r="AZ21" s="36">
        <v>0</v>
      </c>
      <c r="BA21" s="33">
        <f>AS21+AT21+AU21</f>
        <v>25.87</v>
      </c>
      <c r="BB21" s="32">
        <f>AV21/2</f>
        <v>3</v>
      </c>
      <c r="BC21" s="26">
        <f>(AW21*3)+(AX21*5)+(AY21*5)+(AZ21*20)</f>
        <v>0</v>
      </c>
      <c r="BD21" s="61">
        <f>BA21+BB21+BC21</f>
        <v>28.87</v>
      </c>
      <c r="BE21" s="33"/>
      <c r="BF21" s="58"/>
      <c r="BG21" s="35"/>
      <c r="BH21" s="35"/>
      <c r="BI21" s="35"/>
      <c r="BJ21" s="35"/>
      <c r="BK21" s="36"/>
      <c r="BL21" s="54">
        <f>BE21+BF21</f>
        <v>0</v>
      </c>
      <c r="BM21" s="47">
        <f>BG21/2</f>
        <v>0</v>
      </c>
      <c r="BN21" s="46">
        <f>(BH21*3)+(BI21*5)+(BJ21*5)+(BK21*20)</f>
        <v>0</v>
      </c>
      <c r="BO21" s="45">
        <f>BL21+BM21+BN21</f>
        <v>0</v>
      </c>
      <c r="BP21" s="37">
        <v>32.18</v>
      </c>
      <c r="BQ21" s="34"/>
      <c r="BR21" s="34"/>
      <c r="BS21" s="34"/>
      <c r="BT21" s="35">
        <v>2</v>
      </c>
      <c r="BU21" s="35">
        <v>2</v>
      </c>
      <c r="BV21" s="35">
        <v>0</v>
      </c>
      <c r="BW21" s="35">
        <v>0</v>
      </c>
      <c r="BX21" s="36">
        <v>0</v>
      </c>
      <c r="BY21" s="33">
        <f>BP21+BQ21+BR21+BS21</f>
        <v>32.18</v>
      </c>
      <c r="BZ21" s="32">
        <f>BT21/2</f>
        <v>1</v>
      </c>
      <c r="CA21" s="38">
        <f>(BU21*3)+(BV21*5)+(BW21*5)+(BX21*20)</f>
        <v>6</v>
      </c>
      <c r="CB21" s="149">
        <f>BY21+BZ21+CA21</f>
        <v>39.18</v>
      </c>
      <c r="CC21" s="37">
        <v>22.33</v>
      </c>
      <c r="CD21" s="34"/>
      <c r="CE21" s="35">
        <v>2</v>
      </c>
      <c r="CF21" s="35">
        <v>0</v>
      </c>
      <c r="CG21" s="35">
        <v>0</v>
      </c>
      <c r="CH21" s="35">
        <v>0</v>
      </c>
      <c r="CI21" s="36">
        <v>0</v>
      </c>
      <c r="CJ21" s="33">
        <f>CC21+CD21</f>
        <v>22.33</v>
      </c>
      <c r="CK21" s="32">
        <f>CE21/2</f>
        <v>1</v>
      </c>
      <c r="CL21" s="26">
        <f>(CF21*3)+(CG21*5)+(CH21*5)+(CI21*20)</f>
        <v>0</v>
      </c>
      <c r="CM21" s="127">
        <f>CJ21+CK21+CL21</f>
        <v>23.33</v>
      </c>
      <c r="CN21" s="1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50"/>
      <c r="IL21" s="51"/>
    </row>
    <row r="22" spans="1:246" ht="12.75" customHeight="1">
      <c r="A22" s="39">
        <v>3</v>
      </c>
      <c r="B22" s="84" t="s">
        <v>123</v>
      </c>
      <c r="C22" s="29"/>
      <c r="D22" s="30"/>
      <c r="E22" s="85" t="s">
        <v>16</v>
      </c>
      <c r="F22" s="86" t="s">
        <v>95</v>
      </c>
      <c r="G22" s="28">
        <f>IF(AND(OR($G$2="Y",$H$2="Y"),I22&lt;5,J22&lt;5),IF(AND(I22=#REF!,J22=#REF!),#REF!+1,1),"")</f>
      </c>
      <c r="H22" s="24" t="e">
        <f>IF(AND($H$2="Y",J22&gt;0,OR(AND(G22=1,#REF!=10),AND(G22=2,#REF!=20),AND(G22=3,#REF!=30),AND(G22=4,G71=40),AND(G22=5,G77=50),AND(G22=6,#REF!=60),AND(G22=7,G86=70),AND(G22=8,#REF!=80),AND(G22=9,G94=90),AND(G22=10,#REF!=100))),VLOOKUP(J22-1,SortLookup!$A$13:$B$16,2,FALSE),"")</f>
        <v>#REF!</v>
      </c>
      <c r="I22" s="40">
        <f>IF(ISNA(VLOOKUP(E22,SortLookup!$A$1:$B$5,2,FALSE))," ",VLOOKUP(E22,SortLookup!$A$1:$B$5,2,FALSE))</f>
        <v>0</v>
      </c>
      <c r="J22" s="25" t="str">
        <f>IF(ISNA(VLOOKUP(F22,SortLookup!$A$7:$B$11,2,FALSE))," ",VLOOKUP(F22,SortLookup!$A$7:$B$11,2,FALSE))</f>
        <v> </v>
      </c>
      <c r="K22" s="75">
        <f>L22+M22+N22</f>
        <v>176.55</v>
      </c>
      <c r="L22" s="76">
        <f>AB22+AO22+BA22+BL22+BY22+CJ22+CU22+DF22+DQ22+EB22+EM22+EX22+FI22+FT22+GE22+GP22+HA22+HL22+HW22+IH22</f>
        <v>163.05</v>
      </c>
      <c r="M22" s="46">
        <f>AD22+AQ22+BC22+BN22+CA22+CL22+CW22+DH22+DS22+ED22+EO22+EZ22+FK22+FV22+GG22+GR22+HC22+HN22+HY22+IJ22</f>
        <v>5</v>
      </c>
      <c r="N22" s="47">
        <f>O22/2</f>
        <v>8.5</v>
      </c>
      <c r="O22" s="77">
        <f>W22+AJ22+AV22+BG22+BT22+CE22+CP22+DA22+DL22+DW22+EH22+ES22+FD22+FO22+FZ22+GK22+GV22+HG22+HR22+IC22</f>
        <v>17</v>
      </c>
      <c r="P22" s="37">
        <v>26.86</v>
      </c>
      <c r="Q22" s="34"/>
      <c r="R22" s="34"/>
      <c r="S22" s="34"/>
      <c r="T22" s="34"/>
      <c r="U22" s="34"/>
      <c r="V22" s="34"/>
      <c r="W22" s="35">
        <v>0</v>
      </c>
      <c r="X22" s="35">
        <v>0</v>
      </c>
      <c r="Y22" s="35">
        <v>0</v>
      </c>
      <c r="Z22" s="35">
        <v>0</v>
      </c>
      <c r="AA22" s="36">
        <v>0</v>
      </c>
      <c r="AB22" s="33">
        <f>P22+Q22+R22+S22+T22+U22+V22</f>
        <v>26.86</v>
      </c>
      <c r="AC22" s="32">
        <f>W22/2</f>
        <v>0</v>
      </c>
      <c r="AD22" s="26">
        <f>(X22*3)+(Y22*5)+(Z22*5)+(AA22*20)</f>
        <v>0</v>
      </c>
      <c r="AE22" s="61">
        <f>AB22+AC22+AD22</f>
        <v>26.86</v>
      </c>
      <c r="AF22" s="37">
        <v>22.41</v>
      </c>
      <c r="AG22" s="34"/>
      <c r="AH22" s="34"/>
      <c r="AI22" s="34"/>
      <c r="AJ22" s="35">
        <v>5</v>
      </c>
      <c r="AK22" s="35">
        <v>0</v>
      </c>
      <c r="AL22" s="35">
        <v>1</v>
      </c>
      <c r="AM22" s="35">
        <v>0</v>
      </c>
      <c r="AN22" s="36">
        <v>0</v>
      </c>
      <c r="AO22" s="33">
        <f>AF22+AG22+AH22+AI22</f>
        <v>22.41</v>
      </c>
      <c r="AP22" s="32">
        <f>AJ22/2</f>
        <v>2.5</v>
      </c>
      <c r="AQ22" s="26">
        <f>(AK22*3)+(AL22*5)+(AM22*5)+(AN22*20)</f>
        <v>5</v>
      </c>
      <c r="AR22" s="61">
        <f>AO22+AP22+AQ22</f>
        <v>29.91</v>
      </c>
      <c r="AS22" s="37">
        <v>33.92</v>
      </c>
      <c r="AT22" s="34"/>
      <c r="AU22" s="34"/>
      <c r="AV22" s="35">
        <v>9</v>
      </c>
      <c r="AW22" s="35">
        <v>0</v>
      </c>
      <c r="AX22" s="35">
        <v>0</v>
      </c>
      <c r="AY22" s="35">
        <v>0</v>
      </c>
      <c r="AZ22" s="36">
        <v>0</v>
      </c>
      <c r="BA22" s="33">
        <f>AS22+AT22+AU22</f>
        <v>33.92</v>
      </c>
      <c r="BB22" s="32">
        <f>AV22/2</f>
        <v>4.5</v>
      </c>
      <c r="BC22" s="26">
        <f>(AW22*3)+(AX22*5)+(AY22*5)+(AZ22*20)</f>
        <v>0</v>
      </c>
      <c r="BD22" s="61">
        <f>BA22+BB22+BC22</f>
        <v>38.42</v>
      </c>
      <c r="BE22" s="33"/>
      <c r="BF22" s="58"/>
      <c r="BG22" s="35"/>
      <c r="BH22" s="35"/>
      <c r="BI22" s="35"/>
      <c r="BJ22" s="35"/>
      <c r="BK22" s="36"/>
      <c r="BL22" s="54">
        <f>BE22+BF22</f>
        <v>0</v>
      </c>
      <c r="BM22" s="47">
        <f>BG22/2</f>
        <v>0</v>
      </c>
      <c r="BN22" s="46">
        <f>(BH22*3)+(BI22*5)+(BJ22*5)+(BK22*20)</f>
        <v>0</v>
      </c>
      <c r="BO22" s="45">
        <f>BL22+BM22+BN22</f>
        <v>0</v>
      </c>
      <c r="BP22" s="37">
        <v>46.93</v>
      </c>
      <c r="BQ22" s="34"/>
      <c r="BR22" s="34"/>
      <c r="BS22" s="34"/>
      <c r="BT22" s="35">
        <v>0</v>
      </c>
      <c r="BU22" s="35">
        <v>0</v>
      </c>
      <c r="BV22" s="35">
        <v>0</v>
      </c>
      <c r="BW22" s="35">
        <v>0</v>
      </c>
      <c r="BX22" s="36">
        <v>0</v>
      </c>
      <c r="BY22" s="33">
        <f>BP22+BQ22+BR22+BS22</f>
        <v>46.93</v>
      </c>
      <c r="BZ22" s="32">
        <f>BT22/2</f>
        <v>0</v>
      </c>
      <c r="CA22" s="38">
        <f>(BU22*3)+(BV22*5)+(BW22*5)+(BX22*20)</f>
        <v>0</v>
      </c>
      <c r="CB22" s="149">
        <f>BY22+BZ22+CA22</f>
        <v>46.93</v>
      </c>
      <c r="CC22" s="37">
        <v>32.93</v>
      </c>
      <c r="CD22" s="34"/>
      <c r="CE22" s="35">
        <v>3</v>
      </c>
      <c r="CF22" s="35">
        <v>0</v>
      </c>
      <c r="CG22" s="35">
        <v>0</v>
      </c>
      <c r="CH22" s="35">
        <v>0</v>
      </c>
      <c r="CI22" s="36">
        <v>0</v>
      </c>
      <c r="CJ22" s="33">
        <f>CC22+CD22</f>
        <v>32.93</v>
      </c>
      <c r="CK22" s="32">
        <f>CE22/2</f>
        <v>1.5</v>
      </c>
      <c r="CL22" s="26">
        <f>(CF22*3)+(CG22*5)+(CH22*5)+(CI22*20)</f>
        <v>0</v>
      </c>
      <c r="CM22" s="127">
        <f>CJ22+CK22+CL22</f>
        <v>34.43</v>
      </c>
      <c r="CN22" s="1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50"/>
      <c r="IL22" s="51"/>
    </row>
    <row r="23" spans="1:246" ht="12.75">
      <c r="A23" s="39">
        <v>4</v>
      </c>
      <c r="B23" s="29" t="s">
        <v>141</v>
      </c>
      <c r="C23" s="29"/>
      <c r="D23" s="30"/>
      <c r="E23" s="30" t="s">
        <v>16</v>
      </c>
      <c r="F23" s="60" t="s">
        <v>95</v>
      </c>
      <c r="G23" s="28">
        <f>IF(AND(OR($G$2="Y",$H$2="Y"),I23&lt;5,J23&lt;5),IF(AND(I23=I22,J23=J22),G22+1,1),"")</f>
      </c>
      <c r="H23" s="24" t="e">
        <f>IF(AND($H$2="Y",J23&gt;0,OR(AND(G23=1,#REF!=10),AND(G23=2,#REF!=20),AND(G23=3,#REF!=30),AND(G23=4,G95=40),AND(G23=5,G101=50),AND(G23=6,G108=60),AND(G23=7,G117=70),AND(G23=8,#REF!=80),AND(G23=9,G125=90),AND(G23=10,#REF!=100))),VLOOKUP(J23-1,SortLookup!$A$13:$B$16,2,FALSE),"")</f>
        <v>#REF!</v>
      </c>
      <c r="I23" s="40">
        <f>IF(ISNA(VLOOKUP(E23,SortLookup!$A$1:$B$5,2,FALSE))," ",VLOOKUP(E23,SortLookup!$A$1:$B$5,2,FALSE))</f>
        <v>0</v>
      </c>
      <c r="J23" s="25" t="str">
        <f>IF(ISNA(VLOOKUP(F23,SortLookup!$A$7:$B$11,2,FALSE))," ",VLOOKUP(F23,SortLookup!$A$7:$B$11,2,FALSE))</f>
        <v> </v>
      </c>
      <c r="K23" s="75">
        <f>L23+M23+N23</f>
        <v>176.88</v>
      </c>
      <c r="L23" s="76">
        <f>AB23+AO23+BA23+BL23+BY23+CJ23+CU23+DF23+DQ23+EB23+EM23+EX23+FI23+FT23+GE23+GP23+HA23+HL23+HW23+IH23</f>
        <v>158.38</v>
      </c>
      <c r="M23" s="46">
        <f>AD23+AQ23+BC23+BN23+CA23+CL23+CW23+DH23+DS23+ED23+EO23+EZ23+FK23+FV23+GG23+GR23+HC23+HN23+HY23+IJ23</f>
        <v>13</v>
      </c>
      <c r="N23" s="47">
        <f>O23/2</f>
        <v>5.5</v>
      </c>
      <c r="O23" s="77">
        <f>W23+AJ23+AV23+BG23+BT23+CE23+CP23+DA23+DL23+DW23+EH23+ES23+FD23+FO23+FZ23+GK23+GV23+HG23+HR23+IC23</f>
        <v>11</v>
      </c>
      <c r="P23" s="37">
        <v>19.76</v>
      </c>
      <c r="Q23" s="34"/>
      <c r="R23" s="34"/>
      <c r="S23" s="34"/>
      <c r="T23" s="34"/>
      <c r="U23" s="34"/>
      <c r="V23" s="34"/>
      <c r="W23" s="35">
        <v>2</v>
      </c>
      <c r="X23" s="35">
        <v>1</v>
      </c>
      <c r="Y23" s="35">
        <v>0</v>
      </c>
      <c r="Z23" s="35">
        <v>0</v>
      </c>
      <c r="AA23" s="36">
        <v>0</v>
      </c>
      <c r="AB23" s="33">
        <f>P23+Q23+R23+S23+T23+U23+V23</f>
        <v>19.76</v>
      </c>
      <c r="AC23" s="32">
        <f>W23/2</f>
        <v>1</v>
      </c>
      <c r="AD23" s="26">
        <f>(X23*3)+(Y23*5)+(Z23*5)+(AA23*20)</f>
        <v>3</v>
      </c>
      <c r="AE23" s="61">
        <f>AB23+AC23+AD23</f>
        <v>23.76</v>
      </c>
      <c r="AF23" s="37">
        <v>24.55</v>
      </c>
      <c r="AG23" s="34"/>
      <c r="AH23" s="34"/>
      <c r="AI23" s="34"/>
      <c r="AJ23" s="35">
        <v>0</v>
      </c>
      <c r="AK23" s="35">
        <v>0</v>
      </c>
      <c r="AL23" s="35">
        <v>0</v>
      </c>
      <c r="AM23" s="35">
        <v>0</v>
      </c>
      <c r="AN23" s="36">
        <v>0</v>
      </c>
      <c r="AO23" s="33">
        <f>AF23+AG23+AH23+AI23</f>
        <v>24.55</v>
      </c>
      <c r="AP23" s="32">
        <f>AJ23/2</f>
        <v>0</v>
      </c>
      <c r="AQ23" s="26">
        <f>(AK23*3)+(AL23*5)+(AM23*5)+(AN23*20)</f>
        <v>0</v>
      </c>
      <c r="AR23" s="61">
        <f>AO23+AP23+AQ23</f>
        <v>24.55</v>
      </c>
      <c r="AS23" s="37">
        <v>39.51</v>
      </c>
      <c r="AT23" s="34"/>
      <c r="AU23" s="34"/>
      <c r="AV23" s="35">
        <v>8</v>
      </c>
      <c r="AW23" s="35">
        <v>0</v>
      </c>
      <c r="AX23" s="35">
        <v>0</v>
      </c>
      <c r="AY23" s="35">
        <v>0</v>
      </c>
      <c r="AZ23" s="36">
        <v>0</v>
      </c>
      <c r="BA23" s="33">
        <f>AS23+AT23+AU23</f>
        <v>39.51</v>
      </c>
      <c r="BB23" s="32">
        <f>AV23/2</f>
        <v>4</v>
      </c>
      <c r="BC23" s="26">
        <f>(AW23*3)+(AX23*5)+(AY23*5)+(AZ23*20)</f>
        <v>0</v>
      </c>
      <c r="BD23" s="61">
        <f>BA23+BB23+BC23</f>
        <v>43.51</v>
      </c>
      <c r="BE23" s="33"/>
      <c r="BF23" s="58"/>
      <c r="BG23" s="35"/>
      <c r="BH23" s="35"/>
      <c r="BI23" s="35"/>
      <c r="BJ23" s="35"/>
      <c r="BK23" s="36"/>
      <c r="BL23" s="54">
        <f>BE23+BF23</f>
        <v>0</v>
      </c>
      <c r="BM23" s="47">
        <f>BG23/2</f>
        <v>0</v>
      </c>
      <c r="BN23" s="46">
        <f>(BH23*3)+(BI23*5)+(BJ23*5)+(BK23*20)</f>
        <v>0</v>
      </c>
      <c r="BO23" s="45">
        <f>BL23+BM23+BN23</f>
        <v>0</v>
      </c>
      <c r="BP23" s="37">
        <v>47.33</v>
      </c>
      <c r="BQ23" s="34"/>
      <c r="BR23" s="34"/>
      <c r="BS23" s="34"/>
      <c r="BT23" s="35">
        <v>1</v>
      </c>
      <c r="BU23" s="35">
        <v>0</v>
      </c>
      <c r="BV23" s="35">
        <v>0</v>
      </c>
      <c r="BW23" s="35">
        <v>1</v>
      </c>
      <c r="BX23" s="36">
        <v>0</v>
      </c>
      <c r="BY23" s="33">
        <f>BP23+BQ23+BR23+BS23</f>
        <v>47.33</v>
      </c>
      <c r="BZ23" s="32">
        <f>BT23/2</f>
        <v>0.5</v>
      </c>
      <c r="CA23" s="38">
        <f>(BU23*3)+(BV23*5)+(BW23*5)+(BX23*20)</f>
        <v>5</v>
      </c>
      <c r="CB23" s="149">
        <f>BY23+BZ23+CA23</f>
        <v>52.83</v>
      </c>
      <c r="CC23" s="37">
        <v>27.23</v>
      </c>
      <c r="CD23" s="34"/>
      <c r="CE23" s="35">
        <v>0</v>
      </c>
      <c r="CF23" s="35">
        <v>0</v>
      </c>
      <c r="CG23" s="35">
        <v>0</v>
      </c>
      <c r="CH23" s="35">
        <v>1</v>
      </c>
      <c r="CI23" s="36">
        <v>0</v>
      </c>
      <c r="CJ23" s="33">
        <f>CC23+CD23</f>
        <v>27.23</v>
      </c>
      <c r="CK23" s="32">
        <f>CE23/2</f>
        <v>0</v>
      </c>
      <c r="CL23" s="26">
        <f>(CF23*3)+(CG23*5)+(CH23*5)+(CI23*20)</f>
        <v>5</v>
      </c>
      <c r="CM23" s="127">
        <f>CJ23+CK23+CL23</f>
        <v>32.23</v>
      </c>
      <c r="CN23" s="1"/>
      <c r="CO23" s="1"/>
      <c r="CP23" s="2"/>
      <c r="CQ23" s="2"/>
      <c r="CR23" s="2"/>
      <c r="CS23" s="2"/>
      <c r="CT23" s="2"/>
      <c r="CU23" s="7">
        <f>CN23+CO23</f>
        <v>0</v>
      </c>
      <c r="CV23" s="14">
        <f>CP23/2</f>
        <v>0</v>
      </c>
      <c r="CW23" s="6">
        <f>(CQ23*3)+(CR23*5)+(CS23*5)+(CT23*20)</f>
        <v>0</v>
      </c>
      <c r="CX23" s="15">
        <f>CU23+CV23+CW23</f>
        <v>0</v>
      </c>
      <c r="CY23" s="16"/>
      <c r="CZ23" s="1"/>
      <c r="DA23" s="2"/>
      <c r="DB23" s="2"/>
      <c r="DC23" s="2"/>
      <c r="DD23" s="2"/>
      <c r="DE23" s="2"/>
      <c r="DF23" s="7">
        <f>CY23+CZ23</f>
        <v>0</v>
      </c>
      <c r="DG23" s="14">
        <f>DA23/2</f>
        <v>0</v>
      </c>
      <c r="DH23" s="6">
        <f>(DB23*3)+(DC23*5)+(DD23*5)+(DE23*20)</f>
        <v>0</v>
      </c>
      <c r="DI23" s="15">
        <f>DF23+DG23+DH23</f>
        <v>0</v>
      </c>
      <c r="DJ23" s="16"/>
      <c r="DK23" s="1"/>
      <c r="DL23" s="2"/>
      <c r="DM23" s="2"/>
      <c r="DN23" s="2"/>
      <c r="DO23" s="2"/>
      <c r="DP23" s="2"/>
      <c r="DQ23" s="7">
        <f>DJ23+DK23</f>
        <v>0</v>
      </c>
      <c r="DR23" s="14">
        <f>DL23/2</f>
        <v>0</v>
      </c>
      <c r="DS23" s="6">
        <f>(DM23*3)+(DN23*5)+(DO23*5)+(DP23*20)</f>
        <v>0</v>
      </c>
      <c r="DT23" s="15">
        <f>DQ23+DR23+DS23</f>
        <v>0</v>
      </c>
      <c r="DU23" s="16"/>
      <c r="DV23" s="1"/>
      <c r="DW23" s="2"/>
      <c r="DX23" s="2"/>
      <c r="DY23" s="2"/>
      <c r="DZ23" s="2"/>
      <c r="EA23" s="2"/>
      <c r="EB23" s="7">
        <f>DU23+DV23</f>
        <v>0</v>
      </c>
      <c r="EC23" s="14">
        <f>DW23/2</f>
        <v>0</v>
      </c>
      <c r="ED23" s="6">
        <f>(DX23*3)+(DY23*5)+(DZ23*5)+(EA23*20)</f>
        <v>0</v>
      </c>
      <c r="EE23" s="15">
        <f>EB23+EC23+ED23</f>
        <v>0</v>
      </c>
      <c r="EF23" s="16"/>
      <c r="EG23" s="1"/>
      <c r="EH23" s="2"/>
      <c r="EI23" s="2"/>
      <c r="EJ23" s="2"/>
      <c r="EK23" s="2"/>
      <c r="EL23" s="2"/>
      <c r="EM23" s="7">
        <f>EF23+EG23</f>
        <v>0</v>
      </c>
      <c r="EN23" s="14">
        <f>EH23/2</f>
        <v>0</v>
      </c>
      <c r="EO23" s="6">
        <f>(EI23*3)+(EJ23*5)+(EK23*5)+(EL23*20)</f>
        <v>0</v>
      </c>
      <c r="EP23" s="15">
        <f>EM23+EN23+EO23</f>
        <v>0</v>
      </c>
      <c r="EQ23" s="16"/>
      <c r="ER23" s="1"/>
      <c r="ES23" s="2"/>
      <c r="ET23" s="2"/>
      <c r="EU23" s="2"/>
      <c r="EV23" s="2"/>
      <c r="EW23" s="2"/>
      <c r="EX23" s="7">
        <f>EQ23+ER23</f>
        <v>0</v>
      </c>
      <c r="EY23" s="14">
        <f>ES23/2</f>
        <v>0</v>
      </c>
      <c r="EZ23" s="6">
        <f>(ET23*3)+(EU23*5)+(EV23*5)+(EW23*20)</f>
        <v>0</v>
      </c>
      <c r="FA23" s="15">
        <f>EX23+EY23+EZ23</f>
        <v>0</v>
      </c>
      <c r="FB23" s="16"/>
      <c r="FC23" s="1"/>
      <c r="FD23" s="2"/>
      <c r="FE23" s="2"/>
      <c r="FF23" s="2"/>
      <c r="FG23" s="2"/>
      <c r="FH23" s="2"/>
      <c r="FI23" s="7">
        <f>FB23+FC23</f>
        <v>0</v>
      </c>
      <c r="FJ23" s="14">
        <f>FD23/2</f>
        <v>0</v>
      </c>
      <c r="FK23" s="6">
        <f>(FE23*3)+(FF23*5)+(FG23*5)+(FH23*20)</f>
        <v>0</v>
      </c>
      <c r="FL23" s="15">
        <f>FI23+FJ23+FK23</f>
        <v>0</v>
      </c>
      <c r="FM23" s="16"/>
      <c r="FN23" s="1"/>
      <c r="FO23" s="2"/>
      <c r="FP23" s="2"/>
      <c r="FQ23" s="2"/>
      <c r="FR23" s="2"/>
      <c r="FS23" s="2"/>
      <c r="FT23" s="7">
        <f>FM23+FN23</f>
        <v>0</v>
      </c>
      <c r="FU23" s="14">
        <f>FO23/2</f>
        <v>0</v>
      </c>
      <c r="FV23" s="6">
        <f>(FP23*3)+(FQ23*5)+(FR23*5)+(FS23*20)</f>
        <v>0</v>
      </c>
      <c r="FW23" s="15">
        <f>FT23+FU23+FV23</f>
        <v>0</v>
      </c>
      <c r="FX23" s="16"/>
      <c r="FY23" s="1"/>
      <c r="FZ23" s="2"/>
      <c r="GA23" s="2"/>
      <c r="GB23" s="2"/>
      <c r="GC23" s="2"/>
      <c r="GD23" s="2"/>
      <c r="GE23" s="7">
        <f>FX23+FY23</f>
        <v>0</v>
      </c>
      <c r="GF23" s="14">
        <f>FZ23/2</f>
        <v>0</v>
      </c>
      <c r="GG23" s="6">
        <f>(GA23*3)+(GB23*5)+(GC23*5)+(GD23*20)</f>
        <v>0</v>
      </c>
      <c r="GH23" s="15">
        <f>GE23+GF23+GG23</f>
        <v>0</v>
      </c>
      <c r="GI23" s="16"/>
      <c r="GJ23" s="1"/>
      <c r="GK23" s="2"/>
      <c r="GL23" s="2"/>
      <c r="GM23" s="2"/>
      <c r="GN23" s="2"/>
      <c r="GO23" s="2"/>
      <c r="GP23" s="7">
        <f>GI23+GJ23</f>
        <v>0</v>
      </c>
      <c r="GQ23" s="14">
        <f>GK23/2</f>
        <v>0</v>
      </c>
      <c r="GR23" s="6">
        <f>(GL23*3)+(GM23*5)+(GN23*5)+(GO23*20)</f>
        <v>0</v>
      </c>
      <c r="GS23" s="15">
        <f>GP23+GQ23+GR23</f>
        <v>0</v>
      </c>
      <c r="GT23" s="16"/>
      <c r="GU23" s="1"/>
      <c r="GV23" s="2"/>
      <c r="GW23" s="2"/>
      <c r="GX23" s="2"/>
      <c r="GY23" s="2"/>
      <c r="GZ23" s="2"/>
      <c r="HA23" s="7">
        <f>GT23+GU23</f>
        <v>0</v>
      </c>
      <c r="HB23" s="14">
        <f>GV23/2</f>
        <v>0</v>
      </c>
      <c r="HC23" s="6">
        <f>(GW23*3)+(GX23*5)+(GY23*5)+(GZ23*20)</f>
        <v>0</v>
      </c>
      <c r="HD23" s="15">
        <f>HA23+HB23+HC23</f>
        <v>0</v>
      </c>
      <c r="HE23" s="16"/>
      <c r="HF23" s="1"/>
      <c r="HG23" s="2"/>
      <c r="HH23" s="2"/>
      <c r="HI23" s="2"/>
      <c r="HJ23" s="2"/>
      <c r="HK23" s="2"/>
      <c r="HL23" s="7">
        <f>HE23+HF23</f>
        <v>0</v>
      </c>
      <c r="HM23" s="14">
        <f>HG23/2</f>
        <v>0</v>
      </c>
      <c r="HN23" s="6">
        <f>(HH23*3)+(HI23*5)+(HJ23*5)+(HK23*20)</f>
        <v>0</v>
      </c>
      <c r="HO23" s="15">
        <f>HL23+HM23+HN23</f>
        <v>0</v>
      </c>
      <c r="HP23" s="16"/>
      <c r="HQ23" s="1"/>
      <c r="HR23" s="2"/>
      <c r="HS23" s="2"/>
      <c r="HT23" s="2"/>
      <c r="HU23" s="2"/>
      <c r="HV23" s="2"/>
      <c r="HW23" s="7">
        <f>HP23+HQ23</f>
        <v>0</v>
      </c>
      <c r="HX23" s="14">
        <f>HR23/2</f>
        <v>0</v>
      </c>
      <c r="HY23" s="6">
        <f>(HS23*3)+(HT23*5)+(HU23*5)+(HV23*20)</f>
        <v>0</v>
      </c>
      <c r="HZ23" s="15">
        <f>HW23+HX23+HY23</f>
        <v>0</v>
      </c>
      <c r="IA23" s="16"/>
      <c r="IB23" s="1"/>
      <c r="IC23" s="2"/>
      <c r="ID23" s="2"/>
      <c r="IE23" s="2"/>
      <c r="IF23" s="2"/>
      <c r="IG23" s="2"/>
      <c r="IH23" s="7">
        <f>IA23+IB23</f>
        <v>0</v>
      </c>
      <c r="II23" s="14">
        <f>IC23/2</f>
        <v>0</v>
      </c>
      <c r="IJ23" s="6">
        <f>(ID23*3)+(IE23*5)+(IF23*5)+(IG23*20)</f>
        <v>0</v>
      </c>
      <c r="IK23" s="50">
        <f>IH23+II23+IJ23</f>
        <v>0</v>
      </c>
      <c r="IL23" s="51"/>
    </row>
    <row r="24" spans="1:246" ht="12.75">
      <c r="A24" s="39">
        <v>5</v>
      </c>
      <c r="B24" s="29" t="s">
        <v>114</v>
      </c>
      <c r="C24" s="29"/>
      <c r="D24" s="30"/>
      <c r="E24" s="30" t="s">
        <v>16</v>
      </c>
      <c r="F24" s="60" t="s">
        <v>95</v>
      </c>
      <c r="G24" s="28">
        <f>IF(AND(OR($G$2="Y",$H$2="Y"),I24&lt;5,J24&lt;5),IF(AND(I24=I23,J24=J23),G23+1,1),"")</f>
      </c>
      <c r="H24" s="24" t="e">
        <f>IF(AND($H$2="Y",J24&gt;0,OR(AND(G24=1,#REF!=10),AND(G24=2,#REF!=20),AND(G24=3,#REF!=30),AND(G24=4,G93=40),AND(G24=5,G99=50),AND(G24=6,G106=60),AND(G24=7,G115=70),AND(G24=8,#REF!=80),AND(G24=9,G123=90),AND(G24=10,#REF!=100))),VLOOKUP(J24-1,SortLookup!$A$13:$B$16,2,FALSE),"")</f>
        <v>#REF!</v>
      </c>
      <c r="I24" s="40">
        <f>IF(ISNA(VLOOKUP(E24,SortLookup!$A$1:$B$5,2,FALSE))," ",VLOOKUP(E24,SortLookup!$A$1:$B$5,2,FALSE))</f>
        <v>0</v>
      </c>
      <c r="J24" s="25" t="str">
        <f>IF(ISNA(VLOOKUP(F24,SortLookup!$A$7:$B$11,2,FALSE))," ",VLOOKUP(F24,SortLookup!$A$7:$B$11,2,FALSE))</f>
        <v> </v>
      </c>
      <c r="K24" s="75">
        <f>L24+M24+N24</f>
        <v>200.13</v>
      </c>
      <c r="L24" s="76">
        <f>AB24+AO24+BA24+BL24+BY24+CJ24+CU24+DF24+DQ24+EB24+EM24+EX24+FI24+FT24+GE24+GP24+HA24+HL24+HW24+IH24</f>
        <v>182.63</v>
      </c>
      <c r="M24" s="46">
        <f>AD24+AQ24+BC24+BN24+CA24+CL24+CW24+DH24+DS24+ED24+EO24+EZ24+FK24+FV24+GG24+GR24+HC24+HN24+HY24+IJ24</f>
        <v>11</v>
      </c>
      <c r="N24" s="47">
        <f>O24/2</f>
        <v>6.5</v>
      </c>
      <c r="O24" s="77">
        <f>W24+AJ24+AV24+BG24+BT24+CE24+CP24+DA24+DL24+DW24+EH24+ES24+FD24+FO24+FZ24+GK24+GV24+HG24+HR24+IC24</f>
        <v>13</v>
      </c>
      <c r="P24" s="37">
        <v>29.32</v>
      </c>
      <c r="Q24" s="34"/>
      <c r="R24" s="34"/>
      <c r="S24" s="34"/>
      <c r="T24" s="34"/>
      <c r="U24" s="34"/>
      <c r="V24" s="34"/>
      <c r="W24" s="35">
        <v>0</v>
      </c>
      <c r="X24" s="35">
        <v>0</v>
      </c>
      <c r="Y24" s="35">
        <v>0</v>
      </c>
      <c r="Z24" s="35">
        <v>0</v>
      </c>
      <c r="AA24" s="36">
        <v>0</v>
      </c>
      <c r="AB24" s="33">
        <f>P24+Q24+R24+S24+T24+U24+V24</f>
        <v>29.32</v>
      </c>
      <c r="AC24" s="32">
        <f>W24/2</f>
        <v>0</v>
      </c>
      <c r="AD24" s="26">
        <f>(X24*3)+(Y24*5)+(Z24*5)+(AA24*20)</f>
        <v>0</v>
      </c>
      <c r="AE24" s="61">
        <f>AB24+AC24+AD24</f>
        <v>29.32</v>
      </c>
      <c r="AF24" s="37">
        <v>33.25</v>
      </c>
      <c r="AG24" s="34"/>
      <c r="AH24" s="34"/>
      <c r="AI24" s="34"/>
      <c r="AJ24" s="35">
        <v>0</v>
      </c>
      <c r="AK24" s="35">
        <v>0</v>
      </c>
      <c r="AL24" s="35">
        <v>0</v>
      </c>
      <c r="AM24" s="35">
        <v>0</v>
      </c>
      <c r="AN24" s="36">
        <v>0</v>
      </c>
      <c r="AO24" s="33">
        <f>AF24+AG24+AH24+AI24</f>
        <v>33.25</v>
      </c>
      <c r="AP24" s="32">
        <f>AJ24/2</f>
        <v>0</v>
      </c>
      <c r="AQ24" s="26">
        <f>(AK24*3)+(AL24*5)+(AM24*5)+(AN24*20)</f>
        <v>0</v>
      </c>
      <c r="AR24" s="61">
        <f>AO24+AP24+AQ24</f>
        <v>33.25</v>
      </c>
      <c r="AS24" s="37">
        <v>28.77</v>
      </c>
      <c r="AT24" s="34"/>
      <c r="AU24" s="34"/>
      <c r="AV24" s="35">
        <v>6</v>
      </c>
      <c r="AW24" s="35">
        <v>0</v>
      </c>
      <c r="AX24" s="35">
        <v>0</v>
      </c>
      <c r="AY24" s="35">
        <v>0</v>
      </c>
      <c r="AZ24" s="36">
        <v>0</v>
      </c>
      <c r="BA24" s="33">
        <f>AS24+AT24+AU24</f>
        <v>28.77</v>
      </c>
      <c r="BB24" s="32">
        <f>AV24/2</f>
        <v>3</v>
      </c>
      <c r="BC24" s="26">
        <f>(AW24*3)+(AX24*5)+(AY24*5)+(AZ24*20)</f>
        <v>0</v>
      </c>
      <c r="BD24" s="61">
        <f>BA24+BB24+BC24</f>
        <v>31.77</v>
      </c>
      <c r="BE24" s="33"/>
      <c r="BF24" s="58"/>
      <c r="BG24" s="35"/>
      <c r="BH24" s="35"/>
      <c r="BI24" s="35"/>
      <c r="BJ24" s="35"/>
      <c r="BK24" s="36"/>
      <c r="BL24" s="54">
        <f>BE24+BF24</f>
        <v>0</v>
      </c>
      <c r="BM24" s="47">
        <f>BG24/2</f>
        <v>0</v>
      </c>
      <c r="BN24" s="46">
        <f>(BH24*3)+(BI24*5)+(BJ24*5)+(BK24*20)</f>
        <v>0</v>
      </c>
      <c r="BO24" s="45">
        <f>BL24+BM24+BN24</f>
        <v>0</v>
      </c>
      <c r="BP24" s="37">
        <v>54.4</v>
      </c>
      <c r="BQ24" s="34"/>
      <c r="BR24" s="34"/>
      <c r="BS24" s="34"/>
      <c r="BT24" s="35">
        <v>3</v>
      </c>
      <c r="BU24" s="35">
        <v>1</v>
      </c>
      <c r="BV24" s="35">
        <v>0</v>
      </c>
      <c r="BW24" s="35">
        <v>0</v>
      </c>
      <c r="BX24" s="36">
        <v>0</v>
      </c>
      <c r="BY24" s="33">
        <f>BP24+BQ24+BR24+BS24</f>
        <v>54.4</v>
      </c>
      <c r="BZ24" s="32">
        <f>BT24/2</f>
        <v>1.5</v>
      </c>
      <c r="CA24" s="38">
        <f>(BU24*3)+(BV24*5)+(BW24*5)+(BX24*20)</f>
        <v>3</v>
      </c>
      <c r="CB24" s="149">
        <f>BY24+BZ24+CA24</f>
        <v>58.9</v>
      </c>
      <c r="CC24" s="37">
        <v>36.89</v>
      </c>
      <c r="CD24" s="34"/>
      <c r="CE24" s="35">
        <v>4</v>
      </c>
      <c r="CF24" s="35">
        <v>1</v>
      </c>
      <c r="CG24" s="35">
        <v>0</v>
      </c>
      <c r="CH24" s="35">
        <v>1</v>
      </c>
      <c r="CI24" s="36">
        <v>0</v>
      </c>
      <c r="CJ24" s="33">
        <f>CC24+CD24</f>
        <v>36.89</v>
      </c>
      <c r="CK24" s="32">
        <f>CE24/2</f>
        <v>2</v>
      </c>
      <c r="CL24" s="26">
        <f>(CF24*3)+(CG24*5)+(CH24*5)+(CI24*20)</f>
        <v>8</v>
      </c>
      <c r="CM24" s="127">
        <f>CJ24+CK24+CL24</f>
        <v>46.89</v>
      </c>
      <c r="CN24" s="1"/>
      <c r="CO24" s="1"/>
      <c r="CP24" s="2"/>
      <c r="CQ24" s="2"/>
      <c r="CR24" s="2"/>
      <c r="CS24" s="2"/>
      <c r="CT24" s="2"/>
      <c r="CU24" s="7"/>
      <c r="CV24" s="14"/>
      <c r="CW24" s="6"/>
      <c r="CX24" s="15"/>
      <c r="CY24" s="16"/>
      <c r="CZ24" s="1"/>
      <c r="DA24" s="2"/>
      <c r="DB24" s="2"/>
      <c r="DC24" s="2"/>
      <c r="DD24" s="2"/>
      <c r="DE24" s="2"/>
      <c r="DF24" s="7"/>
      <c r="DG24" s="14"/>
      <c r="DH24" s="6"/>
      <c r="DI24" s="15"/>
      <c r="DJ24" s="16"/>
      <c r="DK24" s="1"/>
      <c r="DL24" s="2"/>
      <c r="DM24" s="2"/>
      <c r="DN24" s="2"/>
      <c r="DO24" s="2"/>
      <c r="DP24" s="2"/>
      <c r="DQ24" s="7"/>
      <c r="DR24" s="14"/>
      <c r="DS24" s="6"/>
      <c r="DT24" s="15"/>
      <c r="DU24" s="16"/>
      <c r="DV24" s="1"/>
      <c r="DW24" s="2"/>
      <c r="DX24" s="2"/>
      <c r="DY24" s="2"/>
      <c r="DZ24" s="2"/>
      <c r="EA24" s="2"/>
      <c r="EB24" s="7"/>
      <c r="EC24" s="14"/>
      <c r="ED24" s="6"/>
      <c r="EE24" s="15"/>
      <c r="EF24" s="16"/>
      <c r="EG24" s="1"/>
      <c r="EH24" s="2"/>
      <c r="EI24" s="2"/>
      <c r="EJ24" s="2"/>
      <c r="EK24" s="2"/>
      <c r="EL24" s="2"/>
      <c r="EM24" s="7"/>
      <c r="EN24" s="14"/>
      <c r="EO24" s="6"/>
      <c r="EP24" s="15"/>
      <c r="EQ24" s="16"/>
      <c r="ER24" s="1"/>
      <c r="ES24" s="2"/>
      <c r="ET24" s="2"/>
      <c r="EU24" s="2"/>
      <c r="EV24" s="2"/>
      <c r="EW24" s="2"/>
      <c r="EX24" s="7"/>
      <c r="EY24" s="14"/>
      <c r="EZ24" s="6"/>
      <c r="FA24" s="15"/>
      <c r="FB24" s="16"/>
      <c r="FC24" s="1"/>
      <c r="FD24" s="2"/>
      <c r="FE24" s="2"/>
      <c r="FF24" s="2"/>
      <c r="FG24" s="2"/>
      <c r="FH24" s="2"/>
      <c r="FI24" s="7"/>
      <c r="FJ24" s="14"/>
      <c r="FK24" s="6"/>
      <c r="FL24" s="15"/>
      <c r="FM24" s="16"/>
      <c r="FN24" s="1"/>
      <c r="FO24" s="2"/>
      <c r="FP24" s="2"/>
      <c r="FQ24" s="2"/>
      <c r="FR24" s="2"/>
      <c r="FS24" s="2"/>
      <c r="FT24" s="7"/>
      <c r="FU24" s="14"/>
      <c r="FV24" s="6"/>
      <c r="FW24" s="15"/>
      <c r="FX24" s="16"/>
      <c r="FY24" s="1"/>
      <c r="FZ24" s="2"/>
      <c r="GA24" s="2"/>
      <c r="GB24" s="2"/>
      <c r="GC24" s="2"/>
      <c r="GD24" s="2"/>
      <c r="GE24" s="7"/>
      <c r="GF24" s="14"/>
      <c r="GG24" s="6"/>
      <c r="GH24" s="15"/>
      <c r="GI24" s="16"/>
      <c r="GJ24" s="1"/>
      <c r="GK24" s="2"/>
      <c r="GL24" s="2"/>
      <c r="GM24" s="2"/>
      <c r="GN24" s="2"/>
      <c r="GO24" s="2"/>
      <c r="GP24" s="7"/>
      <c r="GQ24" s="14"/>
      <c r="GR24" s="6"/>
      <c r="GS24" s="15"/>
      <c r="GT24" s="16"/>
      <c r="GU24" s="1"/>
      <c r="GV24" s="2"/>
      <c r="GW24" s="2"/>
      <c r="GX24" s="2"/>
      <c r="GY24" s="2"/>
      <c r="GZ24" s="2"/>
      <c r="HA24" s="7"/>
      <c r="HB24" s="14"/>
      <c r="HC24" s="6"/>
      <c r="HD24" s="15"/>
      <c r="HE24" s="16"/>
      <c r="HF24" s="1"/>
      <c r="HG24" s="2"/>
      <c r="HH24" s="2"/>
      <c r="HI24" s="2"/>
      <c r="HJ24" s="2"/>
      <c r="HK24" s="2"/>
      <c r="HL24" s="7"/>
      <c r="HM24" s="14"/>
      <c r="HN24" s="6"/>
      <c r="HO24" s="15"/>
      <c r="HP24" s="16"/>
      <c r="HQ24" s="1"/>
      <c r="HR24" s="2"/>
      <c r="HS24" s="2"/>
      <c r="HT24" s="2"/>
      <c r="HU24" s="2"/>
      <c r="HV24" s="2"/>
      <c r="HW24" s="7"/>
      <c r="HX24" s="14"/>
      <c r="HY24" s="6"/>
      <c r="HZ24" s="15"/>
      <c r="IA24" s="16"/>
      <c r="IB24" s="1"/>
      <c r="IC24" s="2"/>
      <c r="ID24" s="2"/>
      <c r="IE24" s="2"/>
      <c r="IF24" s="2"/>
      <c r="IG24" s="2"/>
      <c r="IH24" s="7"/>
      <c r="II24" s="14"/>
      <c r="IJ24" s="6"/>
      <c r="IK24" s="50"/>
      <c r="IL24" s="51"/>
    </row>
    <row r="25" spans="1:246" ht="12.75">
      <c r="A25" s="39">
        <v>6</v>
      </c>
      <c r="B25" s="29" t="s">
        <v>134</v>
      </c>
      <c r="C25" s="29"/>
      <c r="D25" s="30"/>
      <c r="E25" s="30" t="s">
        <v>16</v>
      </c>
      <c r="F25" s="60" t="s">
        <v>23</v>
      </c>
      <c r="G25" s="28">
        <f>IF(AND(OR($G$2="Y",$H$2="Y"),I25&lt;5,J25&lt;5),IF(AND(I25=#REF!,J25=#REF!),#REF!+1,1),"")</f>
      </c>
      <c r="H25" s="24" t="e">
        <f>IF(AND($H$2="Y",J25&gt;0,OR(AND(G25=1,#REF!=10),AND(G25=2,#REF!=20),AND(G25=3,#REF!=30),AND(G25=4,G97=40),AND(G25=5,G103=50),AND(G25=6,G110=60),AND(G25=7,G119=70),AND(G25=8,#REF!=80),AND(G25=9,G127=90),AND(G25=10,#REF!=100))),VLOOKUP(J25-1,SortLookup!$A$13:$B$16,2,FALSE),"")</f>
        <v>#REF!</v>
      </c>
      <c r="I25" s="40">
        <f>IF(ISNA(VLOOKUP(E25,SortLookup!$A$1:$B$5,2,FALSE))," ",VLOOKUP(E25,SortLookup!$A$1:$B$5,2,FALSE))</f>
        <v>0</v>
      </c>
      <c r="J25" s="25">
        <f>IF(ISNA(VLOOKUP(F25,SortLookup!$A$7:$B$11,2,FALSE))," ",VLOOKUP(F25,SortLookup!$A$7:$B$11,2,FALSE))</f>
        <v>3</v>
      </c>
      <c r="K25" s="75">
        <f>L25+M25+N25</f>
        <v>202.7</v>
      </c>
      <c r="L25" s="76">
        <f>AB25+AO25+BA25+BL25+BY25+CJ25+CU25+DF25+DQ25+EB25+EM25+EX25+FI25+FT25+GE25+GP25+HA25+HL25+HW25+IH25</f>
        <v>185.2</v>
      </c>
      <c r="M25" s="46">
        <f>AD25+AQ25+BC25+BN25+CA25+CL25+CW25+DH25+DS25+ED25+EO25+EZ25+FK25+FV25+GG25+GR25+HC25+HN25+HY25+IJ25</f>
        <v>8</v>
      </c>
      <c r="N25" s="47">
        <f>O25/2</f>
        <v>9.5</v>
      </c>
      <c r="O25" s="77">
        <f>W25+AJ25+AV25+BG25+BT25+CE25+CP25+DA25+DL25+DW25+EH25+ES25+FD25+FO25+FZ25+GK25+GV25+HG25+HR25+IC25</f>
        <v>19</v>
      </c>
      <c r="P25" s="37">
        <v>27.16</v>
      </c>
      <c r="Q25" s="34"/>
      <c r="R25" s="34"/>
      <c r="S25" s="34"/>
      <c r="T25" s="34"/>
      <c r="U25" s="34"/>
      <c r="V25" s="34"/>
      <c r="W25" s="35">
        <v>6</v>
      </c>
      <c r="X25" s="35">
        <v>0</v>
      </c>
      <c r="Y25" s="35">
        <v>0</v>
      </c>
      <c r="Z25" s="35">
        <v>0</v>
      </c>
      <c r="AA25" s="36">
        <v>0</v>
      </c>
      <c r="AB25" s="33">
        <f>P25+Q25+R25+S25+T25+U25+V25</f>
        <v>27.16</v>
      </c>
      <c r="AC25" s="32">
        <f>W25/2</f>
        <v>3</v>
      </c>
      <c r="AD25" s="26">
        <f>(X25*3)+(Y25*5)+(Z25*5)+(AA25*20)</f>
        <v>0</v>
      </c>
      <c r="AE25" s="61">
        <f>AB25+AC25+AD25</f>
        <v>30.16</v>
      </c>
      <c r="AF25" s="37">
        <v>34.95</v>
      </c>
      <c r="AG25" s="34"/>
      <c r="AH25" s="34"/>
      <c r="AI25" s="34"/>
      <c r="AJ25" s="35">
        <v>12</v>
      </c>
      <c r="AK25" s="35">
        <v>0</v>
      </c>
      <c r="AL25" s="35">
        <v>1</v>
      </c>
      <c r="AM25" s="35">
        <v>0</v>
      </c>
      <c r="AN25" s="36">
        <v>0</v>
      </c>
      <c r="AO25" s="33">
        <f>AF25+AG25+AH25+AI25</f>
        <v>34.95</v>
      </c>
      <c r="AP25" s="32">
        <f>AJ25/2</f>
        <v>6</v>
      </c>
      <c r="AQ25" s="26">
        <f>(AK25*3)+(AL25*5)+(AM25*5)+(AN25*20)</f>
        <v>5</v>
      </c>
      <c r="AR25" s="61">
        <f>AO25+AP25+AQ25</f>
        <v>45.95</v>
      </c>
      <c r="AS25" s="37">
        <v>31.38</v>
      </c>
      <c r="AT25" s="34"/>
      <c r="AU25" s="34"/>
      <c r="AV25" s="35">
        <v>0</v>
      </c>
      <c r="AW25" s="35">
        <v>0</v>
      </c>
      <c r="AX25" s="35">
        <v>0</v>
      </c>
      <c r="AY25" s="35">
        <v>0</v>
      </c>
      <c r="AZ25" s="36">
        <v>0</v>
      </c>
      <c r="BA25" s="33">
        <f>AS25+AT25+AU25</f>
        <v>31.38</v>
      </c>
      <c r="BB25" s="32">
        <f>AV25/2</f>
        <v>0</v>
      </c>
      <c r="BC25" s="26">
        <f>(AW25*3)+(AX25*5)+(AY25*5)+(AZ25*20)</f>
        <v>0</v>
      </c>
      <c r="BD25" s="61">
        <f>BA25+BB25+BC25</f>
        <v>31.38</v>
      </c>
      <c r="BE25" s="33"/>
      <c r="BF25" s="58"/>
      <c r="BG25" s="35"/>
      <c r="BH25" s="35"/>
      <c r="BI25" s="35"/>
      <c r="BJ25" s="35"/>
      <c r="BK25" s="36"/>
      <c r="BL25" s="54">
        <f>BE25+BF25</f>
        <v>0</v>
      </c>
      <c r="BM25" s="47">
        <f>BG25/2</f>
        <v>0</v>
      </c>
      <c r="BN25" s="46">
        <f>(BH25*3)+(BI25*5)+(BJ25*5)+(BK25*20)</f>
        <v>0</v>
      </c>
      <c r="BO25" s="45">
        <f>BL25+BM25+BN25</f>
        <v>0</v>
      </c>
      <c r="BP25" s="37">
        <v>42.36</v>
      </c>
      <c r="BQ25" s="34"/>
      <c r="BR25" s="34"/>
      <c r="BS25" s="34"/>
      <c r="BT25" s="35">
        <v>0</v>
      </c>
      <c r="BU25" s="35">
        <v>1</v>
      </c>
      <c r="BV25" s="35">
        <v>0</v>
      </c>
      <c r="BW25" s="35">
        <v>0</v>
      </c>
      <c r="BX25" s="36">
        <v>0</v>
      </c>
      <c r="BY25" s="33">
        <f>BP25+BQ25+BR25+BS25</f>
        <v>42.36</v>
      </c>
      <c r="BZ25" s="32">
        <f>BT25/2</f>
        <v>0</v>
      </c>
      <c r="CA25" s="38">
        <f>(BU25*3)+(BV25*5)+(BW25*5)+(BX25*20)</f>
        <v>3</v>
      </c>
      <c r="CB25" s="149">
        <f>BY25+BZ25+CA25</f>
        <v>45.36</v>
      </c>
      <c r="CC25" s="37">
        <v>49.35</v>
      </c>
      <c r="CD25" s="34"/>
      <c r="CE25" s="35">
        <v>1</v>
      </c>
      <c r="CF25" s="35">
        <v>0</v>
      </c>
      <c r="CG25" s="35">
        <v>0</v>
      </c>
      <c r="CH25" s="35">
        <v>0</v>
      </c>
      <c r="CI25" s="36">
        <v>0</v>
      </c>
      <c r="CJ25" s="33">
        <f>CC25+CD25</f>
        <v>49.35</v>
      </c>
      <c r="CK25" s="32">
        <f>CE25/2</f>
        <v>0.5</v>
      </c>
      <c r="CL25" s="26">
        <f>(CF25*3)+(CG25*5)+(CH25*5)+(CI25*20)</f>
        <v>0</v>
      </c>
      <c r="CM25" s="127">
        <f>CJ25+CK25+CL25</f>
        <v>49.85</v>
      </c>
      <c r="CN25" s="1"/>
      <c r="CO25" s="1"/>
      <c r="CP25" s="2"/>
      <c r="CQ25" s="2"/>
      <c r="CR25" s="2"/>
      <c r="CS25" s="2"/>
      <c r="CT25" s="2"/>
      <c r="CU25" s="7">
        <f>CN25+CO25</f>
        <v>0</v>
      </c>
      <c r="CV25" s="14">
        <f>CP25/2</f>
        <v>0</v>
      </c>
      <c r="CW25" s="6">
        <f>(CQ25*3)+(CR25*5)+(CS25*5)+(CT25*20)</f>
        <v>0</v>
      </c>
      <c r="CX25" s="15">
        <f>CU25+CV25+CW25</f>
        <v>0</v>
      </c>
      <c r="CY25" s="16"/>
      <c r="CZ25" s="1"/>
      <c r="DA25" s="2"/>
      <c r="DB25" s="2"/>
      <c r="DC25" s="2"/>
      <c r="DD25" s="2"/>
      <c r="DE25" s="2"/>
      <c r="DF25" s="7">
        <f>CY25+CZ25</f>
        <v>0</v>
      </c>
      <c r="DG25" s="14">
        <f>DA25/2</f>
        <v>0</v>
      </c>
      <c r="DH25" s="6">
        <f>(DB25*3)+(DC25*5)+(DD25*5)+(DE25*20)</f>
        <v>0</v>
      </c>
      <c r="DI25" s="15">
        <f>DF25+DG25+DH25</f>
        <v>0</v>
      </c>
      <c r="DJ25" s="16"/>
      <c r="DK25" s="1"/>
      <c r="DL25" s="2"/>
      <c r="DM25" s="2"/>
      <c r="DN25" s="2"/>
      <c r="DO25" s="2"/>
      <c r="DP25" s="2"/>
      <c r="DQ25" s="7">
        <f>DJ25+DK25</f>
        <v>0</v>
      </c>
      <c r="DR25" s="14">
        <f>DL25/2</f>
        <v>0</v>
      </c>
      <c r="DS25" s="6">
        <f>(DM25*3)+(DN25*5)+(DO25*5)+(DP25*20)</f>
        <v>0</v>
      </c>
      <c r="DT25" s="15">
        <f>DQ25+DR25+DS25</f>
        <v>0</v>
      </c>
      <c r="DU25" s="16"/>
      <c r="DV25" s="1"/>
      <c r="DW25" s="2"/>
      <c r="DX25" s="2"/>
      <c r="DY25" s="2"/>
      <c r="DZ25" s="2"/>
      <c r="EA25" s="2"/>
      <c r="EB25" s="7">
        <f>DU25+DV25</f>
        <v>0</v>
      </c>
      <c r="EC25" s="14">
        <f>DW25/2</f>
        <v>0</v>
      </c>
      <c r="ED25" s="6">
        <f>(DX25*3)+(DY25*5)+(DZ25*5)+(EA25*20)</f>
        <v>0</v>
      </c>
      <c r="EE25" s="15">
        <f>EB25+EC25+ED25</f>
        <v>0</v>
      </c>
      <c r="EF25" s="16"/>
      <c r="EG25" s="1"/>
      <c r="EH25" s="2"/>
      <c r="EI25" s="2"/>
      <c r="EJ25" s="2"/>
      <c r="EK25" s="2"/>
      <c r="EL25" s="2"/>
      <c r="EM25" s="7">
        <f>EF25+EG25</f>
        <v>0</v>
      </c>
      <c r="EN25" s="14">
        <f>EH25/2</f>
        <v>0</v>
      </c>
      <c r="EO25" s="6">
        <f>(EI25*3)+(EJ25*5)+(EK25*5)+(EL25*20)</f>
        <v>0</v>
      </c>
      <c r="EP25" s="15">
        <f>EM25+EN25+EO25</f>
        <v>0</v>
      </c>
      <c r="EQ25" s="16"/>
      <c r="ER25" s="1"/>
      <c r="ES25" s="2"/>
      <c r="ET25" s="2"/>
      <c r="EU25" s="2"/>
      <c r="EV25" s="2"/>
      <c r="EW25" s="2"/>
      <c r="EX25" s="7">
        <f>EQ25+ER25</f>
        <v>0</v>
      </c>
      <c r="EY25" s="14">
        <f>ES25/2</f>
        <v>0</v>
      </c>
      <c r="EZ25" s="6">
        <f>(ET25*3)+(EU25*5)+(EV25*5)+(EW25*20)</f>
        <v>0</v>
      </c>
      <c r="FA25" s="15">
        <f>EX25+EY25+EZ25</f>
        <v>0</v>
      </c>
      <c r="FB25" s="16"/>
      <c r="FC25" s="1"/>
      <c r="FD25" s="2"/>
      <c r="FE25" s="2"/>
      <c r="FF25" s="2"/>
      <c r="FG25" s="2"/>
      <c r="FH25" s="2"/>
      <c r="FI25" s="7">
        <f>FB25+FC25</f>
        <v>0</v>
      </c>
      <c r="FJ25" s="14">
        <f>FD25/2</f>
        <v>0</v>
      </c>
      <c r="FK25" s="6">
        <f>(FE25*3)+(FF25*5)+(FG25*5)+(FH25*20)</f>
        <v>0</v>
      </c>
      <c r="FL25" s="15">
        <f>FI25+FJ25+FK25</f>
        <v>0</v>
      </c>
      <c r="FM25" s="16"/>
      <c r="FN25" s="1"/>
      <c r="FO25" s="2"/>
      <c r="FP25" s="2"/>
      <c r="FQ25" s="2"/>
      <c r="FR25" s="2"/>
      <c r="FS25" s="2"/>
      <c r="FT25" s="7">
        <f>FM25+FN25</f>
        <v>0</v>
      </c>
      <c r="FU25" s="14">
        <f>FO25/2</f>
        <v>0</v>
      </c>
      <c r="FV25" s="6">
        <f>(FP25*3)+(FQ25*5)+(FR25*5)+(FS25*20)</f>
        <v>0</v>
      </c>
      <c r="FW25" s="15">
        <f>FT25+FU25+FV25</f>
        <v>0</v>
      </c>
      <c r="FX25" s="16"/>
      <c r="FY25" s="1"/>
      <c r="FZ25" s="2"/>
      <c r="GA25" s="2"/>
      <c r="GB25" s="2"/>
      <c r="GC25" s="2"/>
      <c r="GD25" s="2"/>
      <c r="GE25" s="7">
        <f>FX25+FY25</f>
        <v>0</v>
      </c>
      <c r="GF25" s="14">
        <f>FZ25/2</f>
        <v>0</v>
      </c>
      <c r="GG25" s="6">
        <f>(GA25*3)+(GB25*5)+(GC25*5)+(GD25*20)</f>
        <v>0</v>
      </c>
      <c r="GH25" s="15">
        <f>GE25+GF25+GG25</f>
        <v>0</v>
      </c>
      <c r="GI25" s="16"/>
      <c r="GJ25" s="1"/>
      <c r="GK25" s="2"/>
      <c r="GL25" s="2"/>
      <c r="GM25" s="2"/>
      <c r="GN25" s="2"/>
      <c r="GO25" s="2"/>
      <c r="GP25" s="7">
        <f>GI25+GJ25</f>
        <v>0</v>
      </c>
      <c r="GQ25" s="14">
        <f>GK25/2</f>
        <v>0</v>
      </c>
      <c r="GR25" s="6">
        <f>(GL25*3)+(GM25*5)+(GN25*5)+(GO25*20)</f>
        <v>0</v>
      </c>
      <c r="GS25" s="15">
        <f>GP25+GQ25+GR25</f>
        <v>0</v>
      </c>
      <c r="GT25" s="16"/>
      <c r="GU25" s="1"/>
      <c r="GV25" s="2"/>
      <c r="GW25" s="2"/>
      <c r="GX25" s="2"/>
      <c r="GY25" s="2"/>
      <c r="GZ25" s="2"/>
      <c r="HA25" s="7">
        <f>GT25+GU25</f>
        <v>0</v>
      </c>
      <c r="HB25" s="14">
        <f>GV25/2</f>
        <v>0</v>
      </c>
      <c r="HC25" s="6">
        <f>(GW25*3)+(GX25*5)+(GY25*5)+(GZ25*20)</f>
        <v>0</v>
      </c>
      <c r="HD25" s="15">
        <f>HA25+HB25+HC25</f>
        <v>0</v>
      </c>
      <c r="HE25" s="16"/>
      <c r="HF25" s="1"/>
      <c r="HG25" s="2"/>
      <c r="HH25" s="2"/>
      <c r="HI25" s="2"/>
      <c r="HJ25" s="2"/>
      <c r="HK25" s="2"/>
      <c r="HL25" s="7">
        <f>HE25+HF25</f>
        <v>0</v>
      </c>
      <c r="HM25" s="14">
        <f>HG25/2</f>
        <v>0</v>
      </c>
      <c r="HN25" s="6">
        <f>(HH25*3)+(HI25*5)+(HJ25*5)+(HK25*20)</f>
        <v>0</v>
      </c>
      <c r="HO25" s="15">
        <f>HL25+HM25+HN25</f>
        <v>0</v>
      </c>
      <c r="HP25" s="16"/>
      <c r="HQ25" s="1"/>
      <c r="HR25" s="2"/>
      <c r="HS25" s="2"/>
      <c r="HT25" s="2"/>
      <c r="HU25" s="2"/>
      <c r="HV25" s="2"/>
      <c r="HW25" s="7">
        <f>HP25+HQ25</f>
        <v>0</v>
      </c>
      <c r="HX25" s="14">
        <f>HR25/2</f>
        <v>0</v>
      </c>
      <c r="HY25" s="6">
        <f>(HS25*3)+(HT25*5)+(HU25*5)+(HV25*20)</f>
        <v>0</v>
      </c>
      <c r="HZ25" s="15">
        <f>HW25+HX25+HY25</f>
        <v>0</v>
      </c>
      <c r="IA25" s="16"/>
      <c r="IB25" s="1"/>
      <c r="IC25" s="2"/>
      <c r="ID25" s="2"/>
      <c r="IE25" s="2"/>
      <c r="IF25" s="2"/>
      <c r="IG25" s="2"/>
      <c r="IH25" s="7">
        <f>IA25+IB25</f>
        <v>0</v>
      </c>
      <c r="II25" s="14">
        <f>IC25/2</f>
        <v>0</v>
      </c>
      <c r="IJ25" s="6">
        <f>(ID25*3)+(IE25*5)+(IF25*5)+(IG25*20)</f>
        <v>0</v>
      </c>
      <c r="IK25" s="50">
        <f>IH25+II25+IJ25</f>
        <v>0</v>
      </c>
      <c r="IL25" s="51"/>
    </row>
    <row r="26" spans="1:246" ht="12.75">
      <c r="A26" s="39">
        <v>7</v>
      </c>
      <c r="B26" s="84" t="s">
        <v>100</v>
      </c>
      <c r="C26" s="29"/>
      <c r="D26" s="30"/>
      <c r="E26" s="85" t="s">
        <v>16</v>
      </c>
      <c r="F26" s="86" t="s">
        <v>23</v>
      </c>
      <c r="G26" s="28">
        <f>IF(AND(OR($G$2="Y",$H$2="Y"),I26&lt;5,J26&lt;5),IF(AND(I26=#REF!,J26=#REF!),#REF!+1,1),"")</f>
      </c>
      <c r="H26" s="24" t="e">
        <f>IF(AND($H$2="Y",J26&gt;0,OR(AND(G26=1,#REF!=10),AND(G26=2,#REF!=20),AND(G26=3,#REF!=30),AND(G26=4,G80=40),AND(G26=5,#REF!=50),AND(G26=6,G89=60),AND(G26=7,G98=70),AND(G26=8,#REF!=80),AND(G26=9,G106=90),AND(G26=10,#REF!=100))),VLOOKUP(J26-1,SortLookup!$A$13:$B$16,2,FALSE),"")</f>
        <v>#REF!</v>
      </c>
      <c r="I26" s="40">
        <f>IF(ISNA(VLOOKUP(E26,SortLookup!$A$1:$B$5,2,FALSE))," ",VLOOKUP(E26,SortLookup!$A$1:$B$5,2,FALSE))</f>
        <v>0</v>
      </c>
      <c r="J26" s="25">
        <f>IF(ISNA(VLOOKUP(F26,SortLookup!$A$7:$B$11,2,FALSE))," ",VLOOKUP(F26,SortLookup!$A$7:$B$11,2,FALSE))</f>
        <v>3</v>
      </c>
      <c r="K26" s="75">
        <f>L26+M26+N26</f>
        <v>220.7</v>
      </c>
      <c r="L26" s="76">
        <f>AB26+AO26+BA26+BL26+BY26+CJ26+CU26+DF26+DQ26+EB26+EM26+EX26+FI26+FT26+GE26+GP26+HA26+HL26+HW26+IH26</f>
        <v>184.2</v>
      </c>
      <c r="M26" s="46">
        <f>AD26+AQ26+BC26+BN26+CA26+CL26+CW26+DH26+DS26+ED26+EO26+EZ26+FK26+FV26+GG26+GR26+HC26+HN26+HY26+IJ26</f>
        <v>21</v>
      </c>
      <c r="N26" s="47">
        <f>O26/2</f>
        <v>15.5</v>
      </c>
      <c r="O26" s="77">
        <f>W26+AJ26+AV26+BG26+BT26+CE26+CP26+DA26+DL26+DW26+EH26+ES26+FD26+FO26+FZ26+GK26+GV26+HG26+HR26+IC26</f>
        <v>31</v>
      </c>
      <c r="P26" s="37">
        <v>25.72</v>
      </c>
      <c r="Q26" s="34"/>
      <c r="R26" s="34"/>
      <c r="S26" s="34"/>
      <c r="T26" s="34"/>
      <c r="U26" s="34"/>
      <c r="V26" s="34"/>
      <c r="W26" s="35">
        <v>7</v>
      </c>
      <c r="X26" s="35">
        <v>0</v>
      </c>
      <c r="Y26" s="35">
        <v>1</v>
      </c>
      <c r="Z26" s="35">
        <v>0</v>
      </c>
      <c r="AA26" s="36">
        <v>0</v>
      </c>
      <c r="AB26" s="33">
        <f>P26+Q26+R26+S26+T26+U26+V26</f>
        <v>25.72</v>
      </c>
      <c r="AC26" s="32">
        <f>W26/2</f>
        <v>3.5</v>
      </c>
      <c r="AD26" s="26">
        <f>(X26*3)+(Y26*5)+(Z26*5)+(AA26*20)</f>
        <v>5</v>
      </c>
      <c r="AE26" s="61">
        <f>AB26+AC26+AD26</f>
        <v>34.22</v>
      </c>
      <c r="AF26" s="37">
        <v>41.54</v>
      </c>
      <c r="AG26" s="34"/>
      <c r="AH26" s="34"/>
      <c r="AI26" s="34"/>
      <c r="AJ26" s="35">
        <v>10</v>
      </c>
      <c r="AK26" s="35">
        <v>0</v>
      </c>
      <c r="AL26" s="35">
        <v>1</v>
      </c>
      <c r="AM26" s="35">
        <v>0</v>
      </c>
      <c r="AN26" s="36">
        <v>0</v>
      </c>
      <c r="AO26" s="33">
        <f>AF26+AG26+AH26+AI26</f>
        <v>41.54</v>
      </c>
      <c r="AP26" s="32">
        <f>AJ26/2</f>
        <v>5</v>
      </c>
      <c r="AQ26" s="26">
        <f>(AK26*3)+(AL26*5)+(AM26*5)+(AN26*20)</f>
        <v>5</v>
      </c>
      <c r="AR26" s="61">
        <f>AO26+AP26+AQ26</f>
        <v>51.54</v>
      </c>
      <c r="AS26" s="37">
        <v>35.11</v>
      </c>
      <c r="AT26" s="34"/>
      <c r="AU26" s="34"/>
      <c r="AV26" s="35">
        <v>10</v>
      </c>
      <c r="AW26" s="35">
        <v>0</v>
      </c>
      <c r="AX26" s="35">
        <v>0</v>
      </c>
      <c r="AY26" s="35">
        <v>0</v>
      </c>
      <c r="AZ26" s="36">
        <v>0</v>
      </c>
      <c r="BA26" s="33">
        <f>AS26+AT26+AU26</f>
        <v>35.11</v>
      </c>
      <c r="BB26" s="32">
        <f>AV26/2</f>
        <v>5</v>
      </c>
      <c r="BC26" s="26">
        <f>(AW26*3)+(AX26*5)+(AY26*5)+(AZ26*20)</f>
        <v>0</v>
      </c>
      <c r="BD26" s="61">
        <f>BA26+BB26+BC26</f>
        <v>40.11</v>
      </c>
      <c r="BE26" s="33"/>
      <c r="BF26" s="58"/>
      <c r="BG26" s="35"/>
      <c r="BH26" s="35"/>
      <c r="BI26" s="35"/>
      <c r="BJ26" s="35"/>
      <c r="BK26" s="36"/>
      <c r="BL26" s="54">
        <f>BE26+BF26</f>
        <v>0</v>
      </c>
      <c r="BM26" s="47">
        <f>BG26/2</f>
        <v>0</v>
      </c>
      <c r="BN26" s="46">
        <f>(BH26*3)+(BI26*5)+(BJ26*5)+(BK26*20)</f>
        <v>0</v>
      </c>
      <c r="BO26" s="45">
        <f>BL26+BM26+BN26</f>
        <v>0</v>
      </c>
      <c r="BP26" s="37">
        <v>42.09</v>
      </c>
      <c r="BQ26" s="34"/>
      <c r="BR26" s="34"/>
      <c r="BS26" s="34"/>
      <c r="BT26" s="35">
        <v>3</v>
      </c>
      <c r="BU26" s="35">
        <v>0</v>
      </c>
      <c r="BV26" s="35">
        <v>0</v>
      </c>
      <c r="BW26" s="35">
        <v>1</v>
      </c>
      <c r="BX26" s="36">
        <v>0</v>
      </c>
      <c r="BY26" s="33">
        <f>BP26+BQ26+BR26+BS26</f>
        <v>42.09</v>
      </c>
      <c r="BZ26" s="32">
        <f>BT26/2</f>
        <v>1.5</v>
      </c>
      <c r="CA26" s="38">
        <f>(BU26*3)+(BV26*5)+(BW26*5)+(BX26*20)</f>
        <v>5</v>
      </c>
      <c r="CB26" s="149">
        <f>BY26+BZ26+CA26</f>
        <v>48.59</v>
      </c>
      <c r="CC26" s="37">
        <v>39.74</v>
      </c>
      <c r="CD26" s="34"/>
      <c r="CE26" s="35">
        <v>1</v>
      </c>
      <c r="CF26" s="35">
        <v>2</v>
      </c>
      <c r="CG26" s="35">
        <v>0</v>
      </c>
      <c r="CH26" s="35">
        <v>0</v>
      </c>
      <c r="CI26" s="36">
        <v>0</v>
      </c>
      <c r="CJ26" s="33">
        <f>CC26+CD26</f>
        <v>39.74</v>
      </c>
      <c r="CK26" s="32">
        <f>CE26/2</f>
        <v>0.5</v>
      </c>
      <c r="CL26" s="26">
        <f>(CF26*3)+(CG26*5)+(CH26*5)+(CI26*20)</f>
        <v>6</v>
      </c>
      <c r="CM26" s="127">
        <f>CJ26+CK26+CL26</f>
        <v>46.24</v>
      </c>
      <c r="CN26" s="1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50"/>
      <c r="IL26" s="51"/>
    </row>
    <row r="27" spans="1:246" ht="12.75">
      <c r="A27" s="39">
        <v>8</v>
      </c>
      <c r="B27" s="84" t="s">
        <v>143</v>
      </c>
      <c r="C27" s="29"/>
      <c r="D27" s="85"/>
      <c r="E27" s="85" t="s">
        <v>16</v>
      </c>
      <c r="F27" s="86" t="s">
        <v>95</v>
      </c>
      <c r="G27" s="28">
        <f>IF(AND(OR($G$2="Y",$H$2="Y"),I27&lt;5,J27&lt;5),IF(AND(I27=I26,J27=J26),G26+1,1),"")</f>
      </c>
      <c r="H27" s="24" t="e">
        <f>IF(AND($H$2="Y",J27&gt;0,OR(AND(G27=1,#REF!=10),AND(G27=2,#REF!=20),AND(G27=3,#REF!=30),AND(G27=4,G80=40),AND(G27=5,G86=50),AND(G27=6,G93=60),AND(G27=7,G102=70),AND(G27=8,#REF!=80),AND(G27=9,G110=90),AND(G27=10,#REF!=100))),VLOOKUP(J27-1,SortLookup!$A$13:$B$16,2,FALSE),"")</f>
        <v>#REF!</v>
      </c>
      <c r="I27" s="40">
        <f>IF(ISNA(VLOOKUP(E27,SortLookup!$A$1:$B$5,2,FALSE))," ",VLOOKUP(E27,SortLookup!$A$1:$B$5,2,FALSE))</f>
        <v>0</v>
      </c>
      <c r="J27" s="25" t="str">
        <f>IF(ISNA(VLOOKUP(F27,SortLookup!$A$7:$B$11,2,FALSE))," ",VLOOKUP(F27,SortLookup!$A$7:$B$11,2,FALSE))</f>
        <v> </v>
      </c>
      <c r="K27" s="75">
        <f>L27+M27+N27</f>
        <v>221.13</v>
      </c>
      <c r="L27" s="76">
        <f>AB27+AO27+BA27+BL27+BY27+CJ27+CU27+DF27+DQ27+EB27+EM27+EX27+FI27+FT27+GE27+GP27+HA27+HL27+HW27+IH27</f>
        <v>175.63</v>
      </c>
      <c r="M27" s="46">
        <f>AD27+AQ27+BC27+BN27+CA27+CL27+CW27+DH27+DS27+ED27+EO27+EZ27+FK27+FV27+GG27+GR27+HC27+HN27+HY27+IJ27</f>
        <v>21</v>
      </c>
      <c r="N27" s="47">
        <f>O27/2</f>
        <v>24.5</v>
      </c>
      <c r="O27" s="77">
        <f>W27+AJ27+AV27+BG27+BT27+CE27+CP27+DA27+DL27+DW27+EH27+ES27+FD27+FO27+FZ27+GK27+GV27+HG27+HR27+IC27</f>
        <v>49</v>
      </c>
      <c r="P27" s="37">
        <v>28.19</v>
      </c>
      <c r="Q27" s="34"/>
      <c r="R27" s="34"/>
      <c r="S27" s="34"/>
      <c r="T27" s="34"/>
      <c r="U27" s="34"/>
      <c r="V27" s="34"/>
      <c r="W27" s="35">
        <v>1</v>
      </c>
      <c r="X27" s="35">
        <v>0</v>
      </c>
      <c r="Y27" s="35">
        <v>0</v>
      </c>
      <c r="Z27" s="35">
        <v>0</v>
      </c>
      <c r="AA27" s="36">
        <v>0</v>
      </c>
      <c r="AB27" s="33">
        <f>P27+Q27+R27+S27+T27+U27+V27</f>
        <v>28.19</v>
      </c>
      <c r="AC27" s="32">
        <f>W27/2</f>
        <v>0.5</v>
      </c>
      <c r="AD27" s="26">
        <f>(X27*3)+(Y27*5)+(Z27*5)+(AA27*20)</f>
        <v>0</v>
      </c>
      <c r="AE27" s="61">
        <f>AB27+AC27+AD27</f>
        <v>28.69</v>
      </c>
      <c r="AF27" s="37">
        <v>39.76</v>
      </c>
      <c r="AG27" s="34"/>
      <c r="AH27" s="34"/>
      <c r="AI27" s="34"/>
      <c r="AJ27" s="35">
        <v>0</v>
      </c>
      <c r="AK27" s="35">
        <v>0</v>
      </c>
      <c r="AL27" s="35">
        <v>0</v>
      </c>
      <c r="AM27" s="35">
        <v>1</v>
      </c>
      <c r="AN27" s="36">
        <v>0</v>
      </c>
      <c r="AO27" s="33">
        <f>AF27+AG27+AH27+AI27</f>
        <v>39.76</v>
      </c>
      <c r="AP27" s="32">
        <f>AJ27/2</f>
        <v>0</v>
      </c>
      <c r="AQ27" s="26">
        <f>(AK27*3)+(AL27*5)+(AM27*5)+(AN27*20)</f>
        <v>5</v>
      </c>
      <c r="AR27" s="61">
        <f>AO27+AP27+AQ27</f>
        <v>44.76</v>
      </c>
      <c r="AS27" s="37">
        <v>30.39</v>
      </c>
      <c r="AT27" s="34"/>
      <c r="AU27" s="34"/>
      <c r="AV27" s="35">
        <v>24</v>
      </c>
      <c r="AW27" s="35">
        <v>0</v>
      </c>
      <c r="AX27" s="35">
        <v>0</v>
      </c>
      <c r="AY27" s="35">
        <v>0</v>
      </c>
      <c r="AZ27" s="36">
        <v>0</v>
      </c>
      <c r="BA27" s="33">
        <f>AS27+AT27+AU27</f>
        <v>30.39</v>
      </c>
      <c r="BB27" s="32">
        <f>AV27/2</f>
        <v>12</v>
      </c>
      <c r="BC27" s="26">
        <f>(AW27*3)+(AX27*5)+(AY27*5)+(AZ27*20)</f>
        <v>0</v>
      </c>
      <c r="BD27" s="61">
        <f>BA27+BB27+BC27</f>
        <v>42.39</v>
      </c>
      <c r="BE27" s="33"/>
      <c r="BF27" s="58"/>
      <c r="BG27" s="35"/>
      <c r="BH27" s="35"/>
      <c r="BI27" s="35"/>
      <c r="BJ27" s="35"/>
      <c r="BK27" s="36"/>
      <c r="BL27" s="54">
        <f>BE27+BF27</f>
        <v>0</v>
      </c>
      <c r="BM27" s="47">
        <f>BG27/2</f>
        <v>0</v>
      </c>
      <c r="BN27" s="46">
        <f>(BH27*3)+(BI27*5)+(BJ27*5)+(BK27*20)</f>
        <v>0</v>
      </c>
      <c r="BO27" s="45">
        <f>BL27+BM27+BN27</f>
        <v>0</v>
      </c>
      <c r="BP27" s="37">
        <v>45.15</v>
      </c>
      <c r="BQ27" s="34"/>
      <c r="BR27" s="34"/>
      <c r="BS27" s="34"/>
      <c r="BT27" s="35">
        <v>18</v>
      </c>
      <c r="BU27" s="35">
        <v>0</v>
      </c>
      <c r="BV27" s="35">
        <v>1</v>
      </c>
      <c r="BW27" s="35">
        <v>0</v>
      </c>
      <c r="BX27" s="36">
        <v>0</v>
      </c>
      <c r="BY27" s="33">
        <f>BP27+BQ27+BR27+BS27</f>
        <v>45.15</v>
      </c>
      <c r="BZ27" s="32">
        <f>BT27/2</f>
        <v>9</v>
      </c>
      <c r="CA27" s="38">
        <f>(BU27*3)+(BV27*5)+(BW27*5)+(BX27*20)</f>
        <v>5</v>
      </c>
      <c r="CB27" s="149">
        <f>BY27+BZ27+CA27</f>
        <v>59.15</v>
      </c>
      <c r="CC27" s="37">
        <v>32.14</v>
      </c>
      <c r="CD27" s="34"/>
      <c r="CE27" s="35">
        <v>6</v>
      </c>
      <c r="CF27" s="35">
        <v>2</v>
      </c>
      <c r="CG27" s="35">
        <v>0</v>
      </c>
      <c r="CH27" s="35">
        <v>1</v>
      </c>
      <c r="CI27" s="36">
        <v>0</v>
      </c>
      <c r="CJ27" s="33">
        <f>CC27+CD27</f>
        <v>32.14</v>
      </c>
      <c r="CK27" s="32">
        <f>CE27/2</f>
        <v>3</v>
      </c>
      <c r="CL27" s="26">
        <f>(CF27*3)+(CG27*5)+(CH27*5)+(CI27*20)</f>
        <v>11</v>
      </c>
      <c r="CM27" s="127">
        <f>CJ27+CK27+CL27</f>
        <v>46.14</v>
      </c>
      <c r="CN27" s="1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50"/>
      <c r="IL27" s="51"/>
    </row>
    <row r="28" spans="1:246" ht="12.75">
      <c r="A28" s="39">
        <v>9</v>
      </c>
      <c r="B28" s="88" t="s">
        <v>97</v>
      </c>
      <c r="C28" s="41"/>
      <c r="D28" s="42"/>
      <c r="E28" s="89" t="s">
        <v>16</v>
      </c>
      <c r="F28" s="90" t="s">
        <v>23</v>
      </c>
      <c r="G28" s="56">
        <f>IF(AND(OR($G$2="Y",$H$2="Y"),I28&lt;5,J28&lt;5),IF(AND(I28=I27,J28=J27),G27+1,1),"")</f>
      </c>
      <c r="H28" s="43" t="e">
        <f>IF(AND($H$2="Y",J28&gt;0,OR(AND(G28=1,#REF!=10),AND(G28=2,#REF!=20),AND(G28=3,#REF!=30),AND(G28=4,G81=40),AND(G28=5,#REF!=50),AND(G28=6,G86=60),AND(G28=7,#REF!=70),AND(G28=8,#REF!=80),AND(G28=9,G96=90),AND(G28=10,#REF!=100))),VLOOKUP(J28-1,SortLookup!$A$13:$B$16,2,FALSE),"")</f>
        <v>#REF!</v>
      </c>
      <c r="I28" s="44">
        <f>IF(ISNA(VLOOKUP(E28,SortLookup!$A$1:$B$5,2,FALSE))," ",VLOOKUP(E28,SortLookup!$A$1:$B$5,2,FALSE))</f>
        <v>0</v>
      </c>
      <c r="J28" s="52">
        <f>IF(ISNA(VLOOKUP(F28,SortLookup!$A$7:$B$11,2,FALSE))," ",VLOOKUP(F28,SortLookup!$A$7:$B$11,2,FALSE))</f>
        <v>3</v>
      </c>
      <c r="K28" s="75">
        <f>L28+M28+N28</f>
        <v>225.23</v>
      </c>
      <c r="L28" s="76">
        <f>AB28+AO28+BA28+BL28+BY28+CJ28+CU28+DF28+DQ28+EB28+EM28+EX28+FI28+FT28+GE28+GP28+HA28+HL28+HW28+IH28</f>
        <v>197.23</v>
      </c>
      <c r="M28" s="46">
        <f>AD28+AQ28+BC28+BN28+CA28+CL28+CW28+DH28+DS28+ED28+EO28+EZ28+FK28+FV28+GG28+GR28+HC28+HN28+HY28+IJ28</f>
        <v>16</v>
      </c>
      <c r="N28" s="47">
        <f>O28/2</f>
        <v>12</v>
      </c>
      <c r="O28" s="77">
        <f>W28+AJ28+AV28+BG28+BT28+CE28+CP28+DA28+DL28+DW28+EH28+ES28+FD28+FO28+FZ28+GK28+GV28+HG28+HR28+IC28</f>
        <v>24</v>
      </c>
      <c r="P28" s="53">
        <v>24.55</v>
      </c>
      <c r="Q28" s="48"/>
      <c r="R28" s="48"/>
      <c r="S28" s="48"/>
      <c r="T28" s="48"/>
      <c r="U28" s="48"/>
      <c r="V28" s="48"/>
      <c r="W28" s="49">
        <v>0</v>
      </c>
      <c r="X28" s="49">
        <v>1</v>
      </c>
      <c r="Y28" s="35">
        <v>0</v>
      </c>
      <c r="Z28" s="35">
        <v>0</v>
      </c>
      <c r="AA28" s="36">
        <v>0</v>
      </c>
      <c r="AB28" s="33">
        <f>P28+Q28+R28+S28+T28+U28+V28</f>
        <v>24.55</v>
      </c>
      <c r="AC28" s="32">
        <f>W28/2</f>
        <v>0</v>
      </c>
      <c r="AD28" s="26">
        <f>(X28*3)+(Y28*5)+(Z28*5)+(AA28*20)</f>
        <v>3</v>
      </c>
      <c r="AE28" s="61">
        <f>AB28+AC28+AD28</f>
        <v>27.55</v>
      </c>
      <c r="AF28" s="37">
        <v>24.48</v>
      </c>
      <c r="AG28" s="34"/>
      <c r="AH28" s="34"/>
      <c r="AI28" s="34"/>
      <c r="AJ28" s="35">
        <v>0</v>
      </c>
      <c r="AK28" s="35">
        <v>0</v>
      </c>
      <c r="AL28" s="35">
        <v>0</v>
      </c>
      <c r="AM28" s="35">
        <v>0</v>
      </c>
      <c r="AN28" s="36">
        <v>0</v>
      </c>
      <c r="AO28" s="33">
        <f>AF28+AG28+AH28+AI28</f>
        <v>24.48</v>
      </c>
      <c r="AP28" s="32">
        <f>AJ28/2</f>
        <v>0</v>
      </c>
      <c r="AQ28" s="26">
        <f>(AK28*3)+(AL28*5)+(AM28*5)+(AN28*20)</f>
        <v>0</v>
      </c>
      <c r="AR28" s="61">
        <f>AO28+AP28+AQ28</f>
        <v>24.48</v>
      </c>
      <c r="AS28" s="37">
        <v>51.76</v>
      </c>
      <c r="AT28" s="34"/>
      <c r="AU28" s="34"/>
      <c r="AV28" s="35">
        <v>11</v>
      </c>
      <c r="AW28" s="35">
        <v>0</v>
      </c>
      <c r="AX28" s="35">
        <v>0</v>
      </c>
      <c r="AY28" s="35">
        <v>0</v>
      </c>
      <c r="AZ28" s="36">
        <v>0</v>
      </c>
      <c r="BA28" s="33">
        <f>AS28+AT28+AU28</f>
        <v>51.76</v>
      </c>
      <c r="BB28" s="32">
        <f>AV28/2</f>
        <v>5.5</v>
      </c>
      <c r="BC28" s="26">
        <f>(AW28*3)+(AX28*5)+(AY28*5)+(AZ28*20)</f>
        <v>0</v>
      </c>
      <c r="BD28" s="61">
        <f>BA28+BB28+BC28</f>
        <v>57.26</v>
      </c>
      <c r="BE28" s="33"/>
      <c r="BF28" s="58"/>
      <c r="BG28" s="35"/>
      <c r="BH28" s="35"/>
      <c r="BI28" s="35"/>
      <c r="BJ28" s="35"/>
      <c r="BK28" s="36"/>
      <c r="BL28" s="54">
        <f>BE28+BF28</f>
        <v>0</v>
      </c>
      <c r="BM28" s="47">
        <f>BG28/2</f>
        <v>0</v>
      </c>
      <c r="BN28" s="46">
        <f>(BH28*3)+(BI28*5)+(BJ28*5)+(BK28*20)</f>
        <v>0</v>
      </c>
      <c r="BO28" s="45">
        <f>BL28+BM28+BN28</f>
        <v>0</v>
      </c>
      <c r="BP28" s="37">
        <v>56.38</v>
      </c>
      <c r="BQ28" s="34"/>
      <c r="BR28" s="34"/>
      <c r="BS28" s="34"/>
      <c r="BT28" s="35">
        <v>0</v>
      </c>
      <c r="BU28" s="35">
        <v>1</v>
      </c>
      <c r="BV28" s="35">
        <v>0</v>
      </c>
      <c r="BW28" s="35">
        <v>1</v>
      </c>
      <c r="BX28" s="36">
        <v>0</v>
      </c>
      <c r="BY28" s="33">
        <f>BP28+BQ28+BR28+BS28</f>
        <v>56.38</v>
      </c>
      <c r="BZ28" s="32">
        <f>BT28/2</f>
        <v>0</v>
      </c>
      <c r="CA28" s="38">
        <f>(BU28*3)+(BV28*5)+(BW28*5)+(BX28*20)</f>
        <v>8</v>
      </c>
      <c r="CB28" s="149">
        <f>BY28+BZ28+CA28</f>
        <v>64.38</v>
      </c>
      <c r="CC28" s="37">
        <v>40.06</v>
      </c>
      <c r="CD28" s="34"/>
      <c r="CE28" s="35">
        <v>13</v>
      </c>
      <c r="CF28" s="35">
        <v>0</v>
      </c>
      <c r="CG28" s="35">
        <v>1</v>
      </c>
      <c r="CH28" s="35">
        <v>0</v>
      </c>
      <c r="CI28" s="36">
        <v>0</v>
      </c>
      <c r="CJ28" s="33">
        <f>CC28+CD28</f>
        <v>40.06</v>
      </c>
      <c r="CK28" s="32">
        <f>CE28/2</f>
        <v>6.5</v>
      </c>
      <c r="CL28" s="26">
        <f>(CF28*3)+(CG28*5)+(CH28*5)+(CI28*20)</f>
        <v>5</v>
      </c>
      <c r="CM28" s="127">
        <f>CJ28+CK28+CL28</f>
        <v>51.56</v>
      </c>
      <c r="CN28" s="1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50"/>
      <c r="IL28" s="51"/>
    </row>
    <row r="29" spans="1:246" ht="12.75">
      <c r="A29" s="39">
        <v>10</v>
      </c>
      <c r="B29" s="84" t="s">
        <v>98</v>
      </c>
      <c r="C29" s="29"/>
      <c r="D29" s="30"/>
      <c r="E29" s="85" t="s">
        <v>16</v>
      </c>
      <c r="F29" s="86" t="s">
        <v>23</v>
      </c>
      <c r="G29" s="28">
        <f>IF(AND(OR($G$2="Y",$H$2="Y"),I29&lt;5,J29&lt;5),IF(AND(I29=I28,J29=J28),G28+1,1),"")</f>
      </c>
      <c r="H29" s="24" t="e">
        <f>IF(AND($H$2="Y",J29&gt;0,OR(AND(G29=1,#REF!=10),AND(G29=2,#REF!=20),AND(G29=3,#REF!=30),AND(G29=4,#REF!=40),AND(G29=5,G82=50),AND(G29=6,G89=60),AND(G29=7,G98=70),AND(G29=8,#REF!=80),AND(G29=9,G106=90),AND(G29=10,#REF!=100))),VLOOKUP(J29-1,SortLookup!$A$13:$B$16,2,FALSE),"")</f>
        <v>#REF!</v>
      </c>
      <c r="I29" s="40">
        <f>IF(ISNA(VLOOKUP(E29,SortLookup!$A$1:$B$5,2,FALSE))," ",VLOOKUP(E29,SortLookup!$A$1:$B$5,2,FALSE))</f>
        <v>0</v>
      </c>
      <c r="J29" s="25">
        <f>IF(ISNA(VLOOKUP(F29,SortLookup!$A$7:$B$11,2,FALSE))," ",VLOOKUP(F29,SortLookup!$A$7:$B$11,2,FALSE))</f>
        <v>3</v>
      </c>
      <c r="K29" s="75">
        <f>L29+M29+N29</f>
        <v>228.03</v>
      </c>
      <c r="L29" s="76">
        <f>AB29+AO29+BA29+BL29+BY29+CJ29+CU29+DF29+DQ29+EB29+EM29+EX29+FI29+FT29+GE29+GP29+HA29+HL29+HW29+IH29</f>
        <v>215.53</v>
      </c>
      <c r="M29" s="46">
        <f>AD29+AQ29+BC29+BN29+CA29+CL29+CW29+DH29+DS29+ED29+EO29+EZ29+FK29+FV29+GG29+GR29+HC29+HN29+HY29+IJ29</f>
        <v>10</v>
      </c>
      <c r="N29" s="47">
        <f>O29/2</f>
        <v>2.5</v>
      </c>
      <c r="O29" s="77">
        <f>W29+AJ29+AV29+BG29+BT29+CE29+CP29+DA29+DL29+DW29+EH29+ES29+FD29+FO29+FZ29+GK29+GV29+HG29+HR29+IC29</f>
        <v>5</v>
      </c>
      <c r="P29" s="37">
        <v>27.49</v>
      </c>
      <c r="Q29" s="34"/>
      <c r="R29" s="34"/>
      <c r="S29" s="34"/>
      <c r="T29" s="34"/>
      <c r="U29" s="34"/>
      <c r="V29" s="34"/>
      <c r="W29" s="35">
        <v>0</v>
      </c>
      <c r="X29" s="35">
        <v>0</v>
      </c>
      <c r="Y29" s="35">
        <v>0</v>
      </c>
      <c r="Z29" s="35">
        <v>0</v>
      </c>
      <c r="AA29" s="36">
        <v>0</v>
      </c>
      <c r="AB29" s="33">
        <f>P29+Q29+R29+S29+T29+U29+V29</f>
        <v>27.49</v>
      </c>
      <c r="AC29" s="32">
        <f>W29/2</f>
        <v>0</v>
      </c>
      <c r="AD29" s="26">
        <f>(X29*3)+(Y29*5)+(Z29*5)+(AA29*20)</f>
        <v>0</v>
      </c>
      <c r="AE29" s="61">
        <f>AB29+AC29+AD29</f>
        <v>27.49</v>
      </c>
      <c r="AF29" s="37">
        <v>34.58</v>
      </c>
      <c r="AG29" s="34"/>
      <c r="AH29" s="34"/>
      <c r="AI29" s="34"/>
      <c r="AJ29" s="35">
        <v>0</v>
      </c>
      <c r="AK29" s="35">
        <v>0</v>
      </c>
      <c r="AL29" s="35">
        <v>0</v>
      </c>
      <c r="AM29" s="35">
        <v>1</v>
      </c>
      <c r="AN29" s="36">
        <v>0</v>
      </c>
      <c r="AO29" s="33">
        <f>AF29+AG29+AH29+AI29</f>
        <v>34.58</v>
      </c>
      <c r="AP29" s="32">
        <f>AJ29/2</f>
        <v>0</v>
      </c>
      <c r="AQ29" s="26">
        <f>(AK29*3)+(AL29*5)+(AM29*5)+(AN29*20)</f>
        <v>5</v>
      </c>
      <c r="AR29" s="61">
        <f>AO29+AP29+AQ29</f>
        <v>39.58</v>
      </c>
      <c r="AS29" s="37">
        <v>44.81</v>
      </c>
      <c r="AT29" s="34"/>
      <c r="AU29" s="34"/>
      <c r="AV29" s="35">
        <v>5</v>
      </c>
      <c r="AW29" s="35">
        <v>0</v>
      </c>
      <c r="AX29" s="35">
        <v>0</v>
      </c>
      <c r="AY29" s="35">
        <v>0</v>
      </c>
      <c r="AZ29" s="36">
        <v>0</v>
      </c>
      <c r="BA29" s="33">
        <f>AS29+AT29+AU29</f>
        <v>44.81</v>
      </c>
      <c r="BB29" s="32">
        <f>AV29/2</f>
        <v>2.5</v>
      </c>
      <c r="BC29" s="26">
        <f>(AW29*3)+(AX29*5)+(AY29*5)+(AZ29*20)</f>
        <v>0</v>
      </c>
      <c r="BD29" s="61">
        <f>BA29+BB29+BC29</f>
        <v>47.31</v>
      </c>
      <c r="BE29" s="33"/>
      <c r="BF29" s="58"/>
      <c r="BG29" s="35"/>
      <c r="BH29" s="35"/>
      <c r="BI29" s="35"/>
      <c r="BJ29" s="35"/>
      <c r="BK29" s="36"/>
      <c r="BL29" s="54">
        <f>BE29+BF29</f>
        <v>0</v>
      </c>
      <c r="BM29" s="47">
        <f>BG29/2</f>
        <v>0</v>
      </c>
      <c r="BN29" s="46">
        <f>(BH29*3)+(BI29*5)+(BJ29*5)+(BK29*20)</f>
        <v>0</v>
      </c>
      <c r="BO29" s="45">
        <f>BL29+BM29+BN29</f>
        <v>0</v>
      </c>
      <c r="BP29" s="37">
        <v>67.72</v>
      </c>
      <c r="BQ29" s="34"/>
      <c r="BR29" s="34"/>
      <c r="BS29" s="34"/>
      <c r="BT29" s="35">
        <v>0</v>
      </c>
      <c r="BU29" s="35">
        <v>0</v>
      </c>
      <c r="BV29" s="35">
        <v>0</v>
      </c>
      <c r="BW29" s="35">
        <v>1</v>
      </c>
      <c r="BX29" s="36">
        <v>0</v>
      </c>
      <c r="BY29" s="33">
        <f>BP29+BQ29+BR29+BS29</f>
        <v>67.72</v>
      </c>
      <c r="BZ29" s="32">
        <f>BT29/2</f>
        <v>0</v>
      </c>
      <c r="CA29" s="38">
        <f>(BU29*3)+(BV29*5)+(BW29*5)+(BX29*20)</f>
        <v>5</v>
      </c>
      <c r="CB29" s="149">
        <f>BY29+BZ29+CA29</f>
        <v>72.72</v>
      </c>
      <c r="CC29" s="37">
        <v>40.93</v>
      </c>
      <c r="CD29" s="34"/>
      <c r="CE29" s="35">
        <v>0</v>
      </c>
      <c r="CF29" s="35">
        <v>0</v>
      </c>
      <c r="CG29" s="35">
        <v>0</v>
      </c>
      <c r="CH29" s="35">
        <v>0</v>
      </c>
      <c r="CI29" s="36">
        <v>0</v>
      </c>
      <c r="CJ29" s="33">
        <f>CC29+CD29</f>
        <v>40.93</v>
      </c>
      <c r="CK29" s="32">
        <f>CE29/2</f>
        <v>0</v>
      </c>
      <c r="CL29" s="26">
        <f>(CF29*3)+(CG29*5)+(CH29*5)+(CI29*20)</f>
        <v>0</v>
      </c>
      <c r="CM29" s="127">
        <f>CJ29+CK29+CL29</f>
        <v>40.93</v>
      </c>
      <c r="CN29" s="1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50"/>
      <c r="IL29" s="51"/>
    </row>
    <row r="30" spans="1:246" ht="12.75">
      <c r="A30" s="39">
        <v>11</v>
      </c>
      <c r="B30" s="29" t="s">
        <v>113</v>
      </c>
      <c r="C30" s="29"/>
      <c r="D30" s="30"/>
      <c r="E30" s="30" t="s">
        <v>16</v>
      </c>
      <c r="F30" s="60" t="s">
        <v>24</v>
      </c>
      <c r="G30" s="28">
        <f>IF(AND(OR($G$2="Y",$H$2="Y"),I30&lt;5,J30&lt;5),IF(AND(I30=I29,J30=J29),G29+1,1),"")</f>
      </c>
      <c r="H30" s="24" t="e">
        <f>IF(AND($H$2="Y",J30&gt;0,OR(AND(G30=1,#REF!=10),AND(G30=2,#REF!=20),AND(G30=3,#REF!=30),AND(G30=4,#REF!=40),AND(G30=5,G85=50),AND(G30=6,#REF!=60),AND(G30=7,G93=70),AND(G30=8,#REF!=80),AND(G30=9,G101=90),AND(G30=10,#REF!=100))),VLOOKUP(J30-1,SortLookup!$A$13:$B$16,2,FALSE),"")</f>
        <v>#REF!</v>
      </c>
      <c r="I30" s="40">
        <f>IF(ISNA(VLOOKUP(E30,SortLookup!$A$1:$B$5,2,FALSE))," ",VLOOKUP(E30,SortLookup!$A$1:$B$5,2,FALSE))</f>
        <v>0</v>
      </c>
      <c r="J30" s="25">
        <f>IF(ISNA(VLOOKUP(F30,SortLookup!$A$7:$B$11,2,FALSE))," ",VLOOKUP(F30,SortLookup!$A$7:$B$11,2,FALSE))</f>
        <v>4</v>
      </c>
      <c r="K30" s="75">
        <f>L30+M30+N30</f>
        <v>235.5</v>
      </c>
      <c r="L30" s="76">
        <f>AB30+AO30+BA30+BL30+BY30+CJ30+CU30+DF30+DQ30+EB30+EM30+EX30+FI30+FT30+GE30+GP30+HA30+HL30+HW30+IH30</f>
        <v>233.5</v>
      </c>
      <c r="M30" s="46">
        <f>AD30+AQ30+BC30+BN30+CA30+CL30+CW30+DH30+DS30+ED30+EO30+EZ30+FK30+FV30+GG30+GR30+HC30+HN30+HY30+IJ30</f>
        <v>0</v>
      </c>
      <c r="N30" s="47">
        <f>O30/2</f>
        <v>2</v>
      </c>
      <c r="O30" s="77">
        <f>W30+AJ30+AV30+BG30+BT30+CE30+CP30+DA30+DL30+DW30+EH30+ES30+FD30+FO30+FZ30+GK30+GV30+HG30+HR30+IC30</f>
        <v>4</v>
      </c>
      <c r="P30" s="37">
        <v>36.62</v>
      </c>
      <c r="Q30" s="34"/>
      <c r="R30" s="34"/>
      <c r="S30" s="34"/>
      <c r="T30" s="34"/>
      <c r="U30" s="34"/>
      <c r="V30" s="34"/>
      <c r="W30" s="35">
        <v>0</v>
      </c>
      <c r="X30" s="35">
        <v>0</v>
      </c>
      <c r="Y30" s="35">
        <v>0</v>
      </c>
      <c r="Z30" s="35">
        <v>0</v>
      </c>
      <c r="AA30" s="36">
        <v>0</v>
      </c>
      <c r="AB30" s="33">
        <f>P30+Q30+R30+S30+T30+U30+V30</f>
        <v>36.62</v>
      </c>
      <c r="AC30" s="32">
        <f>W30/2</f>
        <v>0</v>
      </c>
      <c r="AD30" s="26">
        <f>(X30*3)+(Y30*5)+(Z30*5)+(AA30*20)</f>
        <v>0</v>
      </c>
      <c r="AE30" s="61">
        <f>AB30+AC30+AD30</f>
        <v>36.62</v>
      </c>
      <c r="AF30" s="37">
        <v>37.4</v>
      </c>
      <c r="AG30" s="34"/>
      <c r="AH30" s="34"/>
      <c r="AI30" s="34"/>
      <c r="AJ30" s="35">
        <v>0</v>
      </c>
      <c r="AK30" s="35">
        <v>0</v>
      </c>
      <c r="AL30" s="35">
        <v>0</v>
      </c>
      <c r="AM30" s="35">
        <v>0</v>
      </c>
      <c r="AN30" s="36">
        <v>0</v>
      </c>
      <c r="AO30" s="33">
        <f>AF30+AG30+AH30+AI30</f>
        <v>37.4</v>
      </c>
      <c r="AP30" s="32">
        <f>AJ30/2</f>
        <v>0</v>
      </c>
      <c r="AQ30" s="26">
        <f>(AK30*3)+(AL30*5)+(AM30*5)+(AN30*20)</f>
        <v>0</v>
      </c>
      <c r="AR30" s="61">
        <f>AO30+AP30+AQ30</f>
        <v>37.4</v>
      </c>
      <c r="AS30" s="37">
        <v>49.97</v>
      </c>
      <c r="AT30" s="34"/>
      <c r="AU30" s="34"/>
      <c r="AV30" s="35">
        <v>1</v>
      </c>
      <c r="AW30" s="35">
        <v>0</v>
      </c>
      <c r="AX30" s="35">
        <v>0</v>
      </c>
      <c r="AY30" s="35"/>
      <c r="AZ30" s="36">
        <v>0</v>
      </c>
      <c r="BA30" s="33">
        <f>AS30+AT30+AU30</f>
        <v>49.97</v>
      </c>
      <c r="BB30" s="32">
        <f>AV30/2</f>
        <v>0.5</v>
      </c>
      <c r="BC30" s="26">
        <f>(AW30*3)+(AX30*5)+(AY30*5)+(AZ30*20)</f>
        <v>0</v>
      </c>
      <c r="BD30" s="61">
        <f>BA30+BB30+BC30</f>
        <v>50.47</v>
      </c>
      <c r="BE30" s="33"/>
      <c r="BF30" s="58"/>
      <c r="BG30" s="35"/>
      <c r="BH30" s="35"/>
      <c r="BI30" s="35"/>
      <c r="BJ30" s="35"/>
      <c r="BK30" s="36"/>
      <c r="BL30" s="54">
        <f>BE30+BF30</f>
        <v>0</v>
      </c>
      <c r="BM30" s="47">
        <f>BG30/2</f>
        <v>0</v>
      </c>
      <c r="BN30" s="46">
        <f>(BH30*3)+(BI30*5)+(BJ30*5)+(BK30*20)</f>
        <v>0</v>
      </c>
      <c r="BO30" s="45">
        <f>BL30+BM30+BN30</f>
        <v>0</v>
      </c>
      <c r="BP30" s="37">
        <v>65.64</v>
      </c>
      <c r="BQ30" s="34"/>
      <c r="BR30" s="34"/>
      <c r="BS30" s="34"/>
      <c r="BT30" s="35">
        <v>2</v>
      </c>
      <c r="BU30" s="35">
        <v>0</v>
      </c>
      <c r="BV30" s="35">
        <v>0</v>
      </c>
      <c r="BW30" s="35">
        <v>0</v>
      </c>
      <c r="BX30" s="36">
        <v>0</v>
      </c>
      <c r="BY30" s="33">
        <f>BP30+BQ30+BR30+BS30</f>
        <v>65.64</v>
      </c>
      <c r="BZ30" s="32">
        <f>BT30/2</f>
        <v>1</v>
      </c>
      <c r="CA30" s="38">
        <f>(BU30*3)+(BV30*5)+(BW30*5)+(BX30*20)</f>
        <v>0</v>
      </c>
      <c r="CB30" s="149">
        <f>BY30+BZ30+CA30</f>
        <v>66.64</v>
      </c>
      <c r="CC30" s="37">
        <v>43.87</v>
      </c>
      <c r="CD30" s="34"/>
      <c r="CE30" s="35">
        <v>1</v>
      </c>
      <c r="CF30" s="35">
        <v>0</v>
      </c>
      <c r="CG30" s="35">
        <v>0</v>
      </c>
      <c r="CH30" s="35">
        <v>0</v>
      </c>
      <c r="CI30" s="36">
        <v>0</v>
      </c>
      <c r="CJ30" s="33">
        <f>CC30+CD30</f>
        <v>43.87</v>
      </c>
      <c r="CK30" s="32">
        <f>CE30/2</f>
        <v>0.5</v>
      </c>
      <c r="CL30" s="26">
        <f>(CF30*3)+(CG30*5)+(CH30*5)+(CI30*20)</f>
        <v>0</v>
      </c>
      <c r="CM30" s="127">
        <f>CJ30+CK30+CL30</f>
        <v>44.37</v>
      </c>
      <c r="CN30" s="1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50"/>
      <c r="IL30" s="51"/>
    </row>
    <row r="31" spans="1:246" ht="12.75">
      <c r="A31" s="39">
        <v>12</v>
      </c>
      <c r="B31" s="29" t="s">
        <v>105</v>
      </c>
      <c r="C31" s="29"/>
      <c r="D31" s="30"/>
      <c r="E31" s="30" t="s">
        <v>16</v>
      </c>
      <c r="F31" s="60" t="s">
        <v>95</v>
      </c>
      <c r="G31" s="28">
        <f>IF(AND(OR($G$2="Y",$H$2="Y"),I31&lt;5,J31&lt;5),IF(AND(I31=#REF!,J31=#REF!),#REF!+1,1),"")</f>
      </c>
      <c r="H31" s="24" t="e">
        <f>IF(AND($H$2="Y",J31&gt;0,OR(AND(G31=1,#REF!=10),AND(G31=2,#REF!=20),AND(G31=3,#REF!=30),AND(G31=4,G81=40),AND(G31=5,#REF!=50),AND(G31=6,#REF!=60),AND(G31=7,G94=70),AND(G31=8,#REF!=80),AND(G31=9,G102=90),AND(G31=10,#REF!=100))),VLOOKUP(J31-1,SortLookup!$A$13:$B$16,2,FALSE),"")</f>
        <v>#REF!</v>
      </c>
      <c r="I31" s="40">
        <f>IF(ISNA(VLOOKUP(E31,SortLookup!$A$1:$B$5,2,FALSE))," ",VLOOKUP(E31,SortLookup!$A$1:$B$5,2,FALSE))</f>
        <v>0</v>
      </c>
      <c r="J31" s="25" t="str">
        <f>IF(ISNA(VLOOKUP(F31,SortLookup!$A$7:$B$11,2,FALSE))," ",VLOOKUP(F31,SortLookup!$A$7:$B$11,2,FALSE))</f>
        <v> </v>
      </c>
      <c r="K31" s="75">
        <f>L31+M31+N31</f>
        <v>253.34</v>
      </c>
      <c r="L31" s="76">
        <f>AB31+AO31+BA31+BL31+BY31+CJ31+CU31+DF31+DQ31+EB31+EM31+EX31+FI31+FT31+GE31+GP31+HA31+HL31+HW31+IH31</f>
        <v>223.34</v>
      </c>
      <c r="M31" s="46">
        <f>AD31+AQ31+BC31+BN31+CA31+CL31+CW31+DH31+DS31+ED31+EO31+EZ31+FK31+FV31+GG31+GR31+HC31+HN31+HY31+IJ31</f>
        <v>23</v>
      </c>
      <c r="N31" s="47">
        <f>O31/2</f>
        <v>7</v>
      </c>
      <c r="O31" s="77">
        <f>W31+AJ31+AV31+BG31+BT31+CE31+CP31+DA31+DL31+DW31+EH31+ES31+FD31+FO31+FZ31+GK31+GV31+HG31+HR31+IC31</f>
        <v>14</v>
      </c>
      <c r="P31" s="37">
        <v>35.33</v>
      </c>
      <c r="Q31" s="34"/>
      <c r="R31" s="34"/>
      <c r="S31" s="34"/>
      <c r="T31" s="34"/>
      <c r="U31" s="34"/>
      <c r="V31" s="34"/>
      <c r="W31" s="35">
        <v>0</v>
      </c>
      <c r="X31" s="35">
        <v>0</v>
      </c>
      <c r="Y31" s="35">
        <v>0</v>
      </c>
      <c r="Z31" s="35">
        <v>3</v>
      </c>
      <c r="AA31" s="36">
        <v>0</v>
      </c>
      <c r="AB31" s="33">
        <f>P31+Q31+R31+S31+T31+U31+V31</f>
        <v>35.33</v>
      </c>
      <c r="AC31" s="32">
        <f>W31/2</f>
        <v>0</v>
      </c>
      <c r="AD31" s="26">
        <f>(X31*3)+(Y31*5)+(Z31*5)+(AA31*20)</f>
        <v>15</v>
      </c>
      <c r="AE31" s="61">
        <f>AB31+AC31+AD31</f>
        <v>50.33</v>
      </c>
      <c r="AF31" s="37">
        <v>41.59</v>
      </c>
      <c r="AG31" s="34"/>
      <c r="AH31" s="34"/>
      <c r="AI31" s="34"/>
      <c r="AJ31" s="35">
        <v>0</v>
      </c>
      <c r="AK31" s="35">
        <v>0</v>
      </c>
      <c r="AL31" s="35">
        <v>0</v>
      </c>
      <c r="AM31" s="35">
        <v>0</v>
      </c>
      <c r="AN31" s="36">
        <v>0</v>
      </c>
      <c r="AO31" s="33">
        <f>AF31+AG31+AH31+AI31</f>
        <v>41.59</v>
      </c>
      <c r="AP31" s="32">
        <f>AJ31/2</f>
        <v>0</v>
      </c>
      <c r="AQ31" s="26">
        <f>(AK31*3)+(AL31*5)+(AM31*5)+(AN31*20)</f>
        <v>0</v>
      </c>
      <c r="AR31" s="61">
        <f>AO31+AP31+AQ31</f>
        <v>41.59</v>
      </c>
      <c r="AS31" s="37">
        <v>51.13</v>
      </c>
      <c r="AT31" s="34"/>
      <c r="AU31" s="34"/>
      <c r="AV31" s="35">
        <v>10</v>
      </c>
      <c r="AW31" s="35">
        <v>0</v>
      </c>
      <c r="AX31" s="35">
        <v>0</v>
      </c>
      <c r="AY31" s="35">
        <v>0</v>
      </c>
      <c r="AZ31" s="36">
        <v>0</v>
      </c>
      <c r="BA31" s="33">
        <f>AS31+AT31+AU31</f>
        <v>51.13</v>
      </c>
      <c r="BB31" s="32">
        <f>AV31/2</f>
        <v>5</v>
      </c>
      <c r="BC31" s="26">
        <f>(AW31*3)+(AX31*5)+(AY31*5)+(AZ31*20)</f>
        <v>0</v>
      </c>
      <c r="BD31" s="61">
        <f>BA31+BB31+BC31</f>
        <v>56.13</v>
      </c>
      <c r="BE31" s="33"/>
      <c r="BF31" s="58"/>
      <c r="BG31" s="35"/>
      <c r="BH31" s="35"/>
      <c r="BI31" s="35"/>
      <c r="BJ31" s="35"/>
      <c r="BK31" s="36"/>
      <c r="BL31" s="54">
        <f>BE31+BF31</f>
        <v>0</v>
      </c>
      <c r="BM31" s="47">
        <f>BG31/2</f>
        <v>0</v>
      </c>
      <c r="BN31" s="46">
        <f>(BH31*3)+(BI31*5)+(BJ31*5)+(BK31*20)</f>
        <v>0</v>
      </c>
      <c r="BO31" s="45">
        <f>BL31+BM31+BN31</f>
        <v>0</v>
      </c>
      <c r="BP31" s="37">
        <v>61.42</v>
      </c>
      <c r="BQ31" s="34"/>
      <c r="BR31" s="34"/>
      <c r="BS31" s="34"/>
      <c r="BT31" s="35">
        <v>1</v>
      </c>
      <c r="BU31" s="35">
        <v>1</v>
      </c>
      <c r="BV31" s="35"/>
      <c r="BW31" s="35">
        <v>1</v>
      </c>
      <c r="BX31" s="36">
        <v>0</v>
      </c>
      <c r="BY31" s="33">
        <f>BP31+BQ31+BR31+BS31</f>
        <v>61.42</v>
      </c>
      <c r="BZ31" s="32">
        <f>BT31/2</f>
        <v>0.5</v>
      </c>
      <c r="CA31" s="38">
        <f>(BU31*3)+(BV31*5)+(BW31*5)+(BX31*20)</f>
        <v>8</v>
      </c>
      <c r="CB31" s="149">
        <f>BY31+BZ31+CA31</f>
        <v>69.92</v>
      </c>
      <c r="CC31" s="37">
        <v>33.87</v>
      </c>
      <c r="CD31" s="34"/>
      <c r="CE31" s="35">
        <v>3</v>
      </c>
      <c r="CF31" s="35">
        <v>0</v>
      </c>
      <c r="CG31" s="35">
        <v>0</v>
      </c>
      <c r="CH31" s="35">
        <v>0</v>
      </c>
      <c r="CI31" s="36">
        <v>0</v>
      </c>
      <c r="CJ31" s="33">
        <f>CC31+CD31</f>
        <v>33.87</v>
      </c>
      <c r="CK31" s="32">
        <f>CE31/2</f>
        <v>1.5</v>
      </c>
      <c r="CL31" s="26">
        <f>(CF31*3)+(CG31*5)+(CH31*5)+(CI31*20)</f>
        <v>0</v>
      </c>
      <c r="CM31" s="127">
        <f>CJ31+CK31+CL31</f>
        <v>35.37</v>
      </c>
      <c r="CN31" s="1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50"/>
      <c r="IL31" s="51"/>
    </row>
    <row r="32" spans="1:246" ht="12.75">
      <c r="A32" s="39">
        <v>13</v>
      </c>
      <c r="B32" s="84" t="s">
        <v>146</v>
      </c>
      <c r="C32" s="29"/>
      <c r="D32" s="30" t="s">
        <v>94</v>
      </c>
      <c r="E32" s="85" t="s">
        <v>16</v>
      </c>
      <c r="F32" s="86" t="s">
        <v>95</v>
      </c>
      <c r="G32" s="28">
        <f>IF(AND(OR($G$2="Y",$H$2="Y"),I32&lt;5,J32&lt;5),IF(AND(I32=#REF!,J32=#REF!),#REF!+1,1),"")</f>
      </c>
      <c r="H32" s="24" t="e">
        <f>IF(AND($H$2="Y",J32&gt;0,OR(AND(G32=1,#REF!=10),AND(G32=2,#REF!=20),AND(G32=3,#REF!=30),AND(G32=4,G88=40),AND(G32=5,G94=50),AND(G32=6,G101=60),AND(G32=7,G110=70),AND(G32=8,#REF!=80),AND(G32=9,G118=90),AND(G32=10,#REF!=100))),VLOOKUP(J32-1,SortLookup!$A$13:$B$16,2,FALSE),"")</f>
        <v>#REF!</v>
      </c>
      <c r="I32" s="40">
        <f>IF(ISNA(VLOOKUP(E32,SortLookup!$A$1:$B$5,2,FALSE))," ",VLOOKUP(E32,SortLookup!$A$1:$B$5,2,FALSE))</f>
        <v>0</v>
      </c>
      <c r="J32" s="25" t="str">
        <f>IF(ISNA(VLOOKUP(F32,SortLookup!$A$7:$B$11,2,FALSE))," ",VLOOKUP(F32,SortLookup!$A$7:$B$11,2,FALSE))</f>
        <v> </v>
      </c>
      <c r="K32" s="75">
        <f>L32+M32+N32</f>
        <v>257.19</v>
      </c>
      <c r="L32" s="76">
        <f>AB32+AO32+BA32+BL32+BY32+CJ32+CU32+DF32+DQ32+EB32+EM32+EX32+FI32+FT32+GE32+GP32+HA32+HL32+HW32+IH32</f>
        <v>230.69</v>
      </c>
      <c r="M32" s="46">
        <f>AD32+AQ32+BC32+BN32+CA32+CL32+CW32+DH32+DS32+ED32+EO32+EZ32+FK32+FV32+GG32+GR32+HC32+HN32+HY32+IJ32</f>
        <v>18</v>
      </c>
      <c r="N32" s="47">
        <f>O32/2</f>
        <v>8.5</v>
      </c>
      <c r="O32" s="77">
        <f>W32+AJ32+AV32+BG32+BT32+CE32+CP32+DA32+DL32+DW32+EH32+ES32+FD32+FO32+FZ32+GK32+GV32+HG32+HR32+IC32</f>
        <v>17</v>
      </c>
      <c r="P32" s="37">
        <v>32.06</v>
      </c>
      <c r="Q32" s="34"/>
      <c r="R32" s="34"/>
      <c r="S32" s="34"/>
      <c r="T32" s="34"/>
      <c r="U32" s="34"/>
      <c r="V32" s="34"/>
      <c r="W32" s="35">
        <v>0</v>
      </c>
      <c r="X32" s="35">
        <v>1</v>
      </c>
      <c r="Y32" s="35">
        <v>0</v>
      </c>
      <c r="Z32" s="35">
        <v>0</v>
      </c>
      <c r="AA32" s="36">
        <v>0</v>
      </c>
      <c r="AB32" s="33">
        <f>P32+Q32+R32+S32+T32+U32+V32</f>
        <v>32.06</v>
      </c>
      <c r="AC32" s="32">
        <f>W32/2</f>
        <v>0</v>
      </c>
      <c r="AD32" s="26">
        <f>(X32*3)+(Y32*5)+(Z32*5)+(AA32*20)</f>
        <v>3</v>
      </c>
      <c r="AE32" s="61">
        <f>AB32+AC32+AD32</f>
        <v>35.06</v>
      </c>
      <c r="AF32" s="37">
        <v>24.64</v>
      </c>
      <c r="AG32" s="34"/>
      <c r="AH32" s="34"/>
      <c r="AI32" s="34"/>
      <c r="AJ32" s="35">
        <v>5</v>
      </c>
      <c r="AK32" s="35">
        <v>0</v>
      </c>
      <c r="AL32" s="35">
        <v>1</v>
      </c>
      <c r="AM32" s="35">
        <v>0</v>
      </c>
      <c r="AN32" s="36">
        <v>0</v>
      </c>
      <c r="AO32" s="33">
        <f>AF32+AG32+AH32+AI32</f>
        <v>24.64</v>
      </c>
      <c r="AP32" s="32">
        <f>AJ32/2</f>
        <v>2.5</v>
      </c>
      <c r="AQ32" s="26">
        <f>(AK32*3)+(AL32*5)+(AM32*5)+(AN32*20)</f>
        <v>5</v>
      </c>
      <c r="AR32" s="61">
        <f>AO32+AP32+AQ32</f>
        <v>32.14</v>
      </c>
      <c r="AS32" s="37">
        <v>74.4</v>
      </c>
      <c r="AT32" s="34"/>
      <c r="AU32" s="34"/>
      <c r="AV32" s="35">
        <v>1</v>
      </c>
      <c r="AW32" s="35">
        <v>0</v>
      </c>
      <c r="AX32" s="35">
        <v>0</v>
      </c>
      <c r="AY32" s="35">
        <v>0</v>
      </c>
      <c r="AZ32" s="36">
        <v>0</v>
      </c>
      <c r="BA32" s="33">
        <f>AS32+AT32+AU32</f>
        <v>74.4</v>
      </c>
      <c r="BB32" s="32">
        <f>AV32/2</f>
        <v>0.5</v>
      </c>
      <c r="BC32" s="26">
        <f>(AW32*3)+(AX32*5)+(AY32*5)+(AZ32*20)</f>
        <v>0</v>
      </c>
      <c r="BD32" s="61">
        <f>BA32+BB32+BC32</f>
        <v>74.9</v>
      </c>
      <c r="BE32" s="33"/>
      <c r="BF32" s="58"/>
      <c r="BG32" s="35"/>
      <c r="BH32" s="35"/>
      <c r="BI32" s="35"/>
      <c r="BJ32" s="35"/>
      <c r="BK32" s="36"/>
      <c r="BL32" s="54">
        <f>BE32+BF32</f>
        <v>0</v>
      </c>
      <c r="BM32" s="47">
        <f>BG32/2</f>
        <v>0</v>
      </c>
      <c r="BN32" s="46">
        <f>(BH32*3)+(BI32*5)+(BJ32*5)+(BK32*20)</f>
        <v>0</v>
      </c>
      <c r="BO32" s="45">
        <f>BL32+BM32+BN32</f>
        <v>0</v>
      </c>
      <c r="BP32" s="37">
        <v>55.7</v>
      </c>
      <c r="BQ32" s="34"/>
      <c r="BR32" s="34"/>
      <c r="BS32" s="34"/>
      <c r="BT32" s="35">
        <v>10</v>
      </c>
      <c r="BU32" s="35">
        <v>0</v>
      </c>
      <c r="BV32" s="35">
        <v>1</v>
      </c>
      <c r="BW32" s="35">
        <v>0</v>
      </c>
      <c r="BX32" s="36">
        <v>0</v>
      </c>
      <c r="BY32" s="33">
        <f>BP32+BQ32+BR32+BS32</f>
        <v>55.7</v>
      </c>
      <c r="BZ32" s="32">
        <f>BT32/2</f>
        <v>5</v>
      </c>
      <c r="CA32" s="38">
        <f>(BU32*3)+(BV32*5)+(BW32*5)+(BX32*20)</f>
        <v>5</v>
      </c>
      <c r="CB32" s="149">
        <f>BY32+BZ32+CA32</f>
        <v>65.7</v>
      </c>
      <c r="CC32" s="37">
        <v>43.89</v>
      </c>
      <c r="CD32" s="34"/>
      <c r="CE32" s="35">
        <v>1</v>
      </c>
      <c r="CF32" s="35">
        <v>0</v>
      </c>
      <c r="CG32" s="35">
        <v>0</v>
      </c>
      <c r="CH32" s="35">
        <v>1</v>
      </c>
      <c r="CI32" s="36">
        <v>0</v>
      </c>
      <c r="CJ32" s="33">
        <f>CC32+CD32</f>
        <v>43.89</v>
      </c>
      <c r="CK32" s="32">
        <f>CE32/2</f>
        <v>0.5</v>
      </c>
      <c r="CL32" s="26">
        <f>(CF32*3)+(CG32*5)+(CH32*5)+(CI32*20)</f>
        <v>5</v>
      </c>
      <c r="CM32" s="127">
        <f>CJ32+CK32+CL32</f>
        <v>49.39</v>
      </c>
      <c r="CN32" s="1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50"/>
      <c r="IL32" s="51"/>
    </row>
    <row r="33" spans="1:246" ht="12.75">
      <c r="A33" s="39">
        <v>14</v>
      </c>
      <c r="B33" s="84" t="s">
        <v>118</v>
      </c>
      <c r="C33" s="29"/>
      <c r="D33" s="30" t="s">
        <v>103</v>
      </c>
      <c r="E33" s="85" t="s">
        <v>16</v>
      </c>
      <c r="F33" s="86" t="s">
        <v>95</v>
      </c>
      <c r="G33" s="28">
        <f>IF(AND(OR($G$2="Y",$H$2="Y"),I33&lt;5,J33&lt;5),IF(AND(I33=#REF!,J33=#REF!),#REF!+1,1),"")</f>
      </c>
      <c r="H33" s="24" t="e">
        <f>IF(AND($H$2="Y",J33&gt;0,OR(AND(G33=1,#REF!=10),AND(G33=2,#REF!=20),AND(G33=3,#REF!=30),AND(G33=4,#REF!=40),AND(G33=5,#REF!=50),AND(G33=6,G102=60),AND(G33=7,G125=70),AND(G33=8,G134=80),AND(G33=9,G143=90),AND(G33=10,G152=100))),VLOOKUP(J33-1,SortLookup!$A$13:$B$16,2,FALSE),"")</f>
        <v>#REF!</v>
      </c>
      <c r="I33" s="40">
        <f>IF(ISNA(VLOOKUP(E33,SortLookup!$A$1:$B$5,2,FALSE))," ",VLOOKUP(E33,SortLookup!$A$1:$B$5,2,FALSE))</f>
        <v>0</v>
      </c>
      <c r="J33" s="25" t="str">
        <f>IF(ISNA(VLOOKUP(F33,SortLookup!$A$7:$B$11,2,FALSE))," ",VLOOKUP(F33,SortLookup!$A$7:$B$11,2,FALSE))</f>
        <v> </v>
      </c>
      <c r="K33" s="75">
        <f>L33+M33+N33</f>
        <v>262.16</v>
      </c>
      <c r="L33" s="76">
        <f>AB33+AO33+BA33+BL33+BY33+CJ33+CU33+DF33+DQ33+EB33+EM33+EX33+FI33+FT33+GE33+GP33+HA33+HL33+HW33+IH33</f>
        <v>250.16</v>
      </c>
      <c r="M33" s="46">
        <f>AD33+AQ33+BC33+BN33+CA33+CL33+CW33+DH33+DS33+ED33+EO33+EZ33+FK33+FV33+GG33+GR33+HC33+HN33+HY33+IJ33</f>
        <v>5</v>
      </c>
      <c r="N33" s="47">
        <f>O33/2</f>
        <v>7</v>
      </c>
      <c r="O33" s="77">
        <f>W33+AJ33+AV33+BG33+BT33+CE33+CP33+DA33+DL33+DW33+EH33+ES33+FD33+FO33+FZ33+GK33+GV33+HG33+HR33+IC33</f>
        <v>14</v>
      </c>
      <c r="P33" s="37">
        <v>38.91</v>
      </c>
      <c r="Q33" s="34"/>
      <c r="R33" s="34"/>
      <c r="S33" s="34"/>
      <c r="T33" s="34"/>
      <c r="U33" s="34"/>
      <c r="V33" s="34"/>
      <c r="W33" s="35">
        <v>0</v>
      </c>
      <c r="X33" s="35">
        <v>0</v>
      </c>
      <c r="Y33" s="35">
        <v>0</v>
      </c>
      <c r="Z33" s="35">
        <v>0</v>
      </c>
      <c r="AA33" s="36">
        <v>0</v>
      </c>
      <c r="AB33" s="33">
        <f>P33+Q33+R33+S33+T33+U33+V33</f>
        <v>38.91</v>
      </c>
      <c r="AC33" s="32">
        <f>W33/2</f>
        <v>0</v>
      </c>
      <c r="AD33" s="26">
        <f>(X33*3)+(Y33*5)+(Z33*5)+(AA33*20)</f>
        <v>0</v>
      </c>
      <c r="AE33" s="61">
        <f>AB33+AC33+AD33</f>
        <v>38.91</v>
      </c>
      <c r="AF33" s="37">
        <v>47.25</v>
      </c>
      <c r="AG33" s="34"/>
      <c r="AH33" s="34"/>
      <c r="AI33" s="34"/>
      <c r="AJ33" s="35">
        <v>5</v>
      </c>
      <c r="AK33" s="35">
        <v>0</v>
      </c>
      <c r="AL33" s="35">
        <v>1</v>
      </c>
      <c r="AM33" s="35">
        <v>0</v>
      </c>
      <c r="AN33" s="36">
        <v>0</v>
      </c>
      <c r="AO33" s="33">
        <f>AF33+AG33+AH33+AI33</f>
        <v>47.25</v>
      </c>
      <c r="AP33" s="32">
        <f>AJ33/2</f>
        <v>2.5</v>
      </c>
      <c r="AQ33" s="26">
        <f>(AK33*3)+(AL33*5)+(AM33*5)+(AN33*20)</f>
        <v>5</v>
      </c>
      <c r="AR33" s="61">
        <f>AO33+AP33+AQ33</f>
        <v>54.75</v>
      </c>
      <c r="AS33" s="37">
        <v>49.86</v>
      </c>
      <c r="AT33" s="34"/>
      <c r="AU33" s="34"/>
      <c r="AV33" s="35">
        <v>1</v>
      </c>
      <c r="AW33" s="35">
        <v>0</v>
      </c>
      <c r="AX33" s="35">
        <v>0</v>
      </c>
      <c r="AY33" s="35">
        <v>0</v>
      </c>
      <c r="AZ33" s="36">
        <v>0</v>
      </c>
      <c r="BA33" s="33">
        <f>AS33+AT33+AU33</f>
        <v>49.86</v>
      </c>
      <c r="BB33" s="32">
        <f>AV33/2</f>
        <v>0.5</v>
      </c>
      <c r="BC33" s="26">
        <f>(AW33*3)+(AX33*5)+(AY33*5)+(AZ33*20)</f>
        <v>0</v>
      </c>
      <c r="BD33" s="61">
        <f>BA33+BB33+BC33</f>
        <v>50.36</v>
      </c>
      <c r="BE33" s="33"/>
      <c r="BF33" s="58"/>
      <c r="BG33" s="35"/>
      <c r="BH33" s="35"/>
      <c r="BI33" s="35"/>
      <c r="BJ33" s="35"/>
      <c r="BK33" s="36"/>
      <c r="BL33" s="54">
        <f>BE33+BF33</f>
        <v>0</v>
      </c>
      <c r="BM33" s="47">
        <f>BG33/2</f>
        <v>0</v>
      </c>
      <c r="BN33" s="46">
        <f>(BH33*3)+(BI33*5)+(BJ33*5)+(BK33*20)</f>
        <v>0</v>
      </c>
      <c r="BO33" s="45">
        <f>BL33+BM33+BN33</f>
        <v>0</v>
      </c>
      <c r="BP33" s="37">
        <v>53</v>
      </c>
      <c r="BQ33" s="34"/>
      <c r="BR33" s="34"/>
      <c r="BS33" s="34"/>
      <c r="BT33" s="35">
        <v>5</v>
      </c>
      <c r="BU33" s="35">
        <v>0</v>
      </c>
      <c r="BV33" s="35">
        <v>0</v>
      </c>
      <c r="BW33" s="35">
        <v>0</v>
      </c>
      <c r="BX33" s="36">
        <v>0</v>
      </c>
      <c r="BY33" s="33">
        <f>BP33+BQ33+BR33+BS33</f>
        <v>53</v>
      </c>
      <c r="BZ33" s="32">
        <f>BT33/2</f>
        <v>2.5</v>
      </c>
      <c r="CA33" s="38">
        <f>(BU33*3)+(BV33*5)+(BW33*5)+(BX33*20)</f>
        <v>0</v>
      </c>
      <c r="CB33" s="149">
        <f>BY33+BZ33+CA33</f>
        <v>55.5</v>
      </c>
      <c r="CC33" s="37">
        <v>61.14</v>
      </c>
      <c r="CD33" s="34"/>
      <c r="CE33" s="35">
        <v>3</v>
      </c>
      <c r="CF33" s="35">
        <v>0</v>
      </c>
      <c r="CG33" s="35">
        <v>0</v>
      </c>
      <c r="CH33" s="35">
        <v>0</v>
      </c>
      <c r="CI33" s="36">
        <v>0</v>
      </c>
      <c r="CJ33" s="33">
        <f>CC33+CD33</f>
        <v>61.14</v>
      </c>
      <c r="CK33" s="32">
        <f>CE33/2</f>
        <v>1.5</v>
      </c>
      <c r="CL33" s="26">
        <f>(CF33*3)+(CG33*5)+(CH33*5)+(CI33*20)</f>
        <v>0</v>
      </c>
      <c r="CM33" s="127">
        <f>CJ33+CK33+CL33</f>
        <v>62.64</v>
      </c>
      <c r="CN33" s="1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50"/>
      <c r="IL33" s="51"/>
    </row>
    <row r="34" spans="1:246" ht="12.75">
      <c r="A34" s="39">
        <v>15</v>
      </c>
      <c r="B34" s="29" t="s">
        <v>133</v>
      </c>
      <c r="C34" s="29"/>
      <c r="D34" s="30"/>
      <c r="E34" s="30" t="s">
        <v>16</v>
      </c>
      <c r="F34" s="60" t="s">
        <v>24</v>
      </c>
      <c r="G34" s="28">
        <f>IF(AND(OR($G$2="Y",$H$2="Y"),I34&lt;5,J34&lt;5),IF(AND(I34=#REF!,J34=#REF!),#REF!+1,1),"")</f>
      </c>
      <c r="H34" s="24" t="e">
        <f>IF(AND($H$2="Y",J34&gt;0,OR(AND(G34=1,#REF!=10),AND(G34=2,#REF!=20),AND(G34=3,#REF!=30),AND(G34=4,G82=40),AND(G34=5,G88=50),AND(G34=6,G95=60),AND(G34=7,G104=70),AND(G34=8,#REF!=80),AND(G34=9,G112=90),AND(G34=10,#REF!=100))),VLOOKUP(J34-1,SortLookup!$A$13:$B$16,2,FALSE),"")</f>
        <v>#REF!</v>
      </c>
      <c r="I34" s="40">
        <f>IF(ISNA(VLOOKUP(E34,SortLookup!$A$1:$B$5,2,FALSE))," ",VLOOKUP(E34,SortLookup!$A$1:$B$5,2,FALSE))</f>
        <v>0</v>
      </c>
      <c r="J34" s="25">
        <f>IF(ISNA(VLOOKUP(F34,SortLookup!$A$7:$B$11,2,FALSE))," ",VLOOKUP(F34,SortLookup!$A$7:$B$11,2,FALSE))</f>
        <v>4</v>
      </c>
      <c r="K34" s="75">
        <f>L34+M34+N34</f>
        <v>267.07</v>
      </c>
      <c r="L34" s="76">
        <f>AB34+AO34+BA34+BL34+BY34+CJ34+CU34+DF34+DQ34+EB34+EM34+EX34+FI34+FT34+GE34+GP34+HA34+HL34+HW34+IH34</f>
        <v>233.57</v>
      </c>
      <c r="M34" s="46">
        <f>AD34+AQ34+BC34+BN34+CA34+CL34+CW34+DH34+DS34+ED34+EO34+EZ34+FK34+FV34+GG34+GR34+HC34+HN34+HY34+IJ34</f>
        <v>15</v>
      </c>
      <c r="N34" s="47">
        <f>O34/2</f>
        <v>18.5</v>
      </c>
      <c r="O34" s="77">
        <f>W34+AJ34+AV34+BG34+BT34+CE34+CP34+DA34+DL34+DW34+EH34+ES34+FD34+FO34+FZ34+GK34+GV34+HG34+HR34+IC34</f>
        <v>37</v>
      </c>
      <c r="P34" s="37">
        <v>32.02</v>
      </c>
      <c r="Q34" s="34"/>
      <c r="R34" s="34"/>
      <c r="S34" s="34"/>
      <c r="T34" s="34"/>
      <c r="U34" s="34"/>
      <c r="V34" s="34"/>
      <c r="W34" s="35">
        <v>6</v>
      </c>
      <c r="X34" s="35">
        <v>0</v>
      </c>
      <c r="Y34" s="35">
        <v>0</v>
      </c>
      <c r="Z34" s="35">
        <v>0</v>
      </c>
      <c r="AA34" s="36">
        <v>0</v>
      </c>
      <c r="AB34" s="33">
        <f>P34+Q34+R34+S34+T34+U34+V34</f>
        <v>32.02</v>
      </c>
      <c r="AC34" s="32">
        <f>W34/2</f>
        <v>3</v>
      </c>
      <c r="AD34" s="26">
        <f>(X34*3)+(Y34*5)+(Z34*5)+(AA34*20)</f>
        <v>0</v>
      </c>
      <c r="AE34" s="61">
        <f>AB34+AC34+AD34</f>
        <v>35.02</v>
      </c>
      <c r="AF34" s="37">
        <v>47.36</v>
      </c>
      <c r="AG34" s="34"/>
      <c r="AH34" s="34"/>
      <c r="AI34" s="34"/>
      <c r="AJ34" s="35">
        <v>6</v>
      </c>
      <c r="AK34" s="35">
        <v>0</v>
      </c>
      <c r="AL34" s="35">
        <v>1</v>
      </c>
      <c r="AM34" s="35">
        <v>0</v>
      </c>
      <c r="AN34" s="36">
        <v>0</v>
      </c>
      <c r="AO34" s="33">
        <f>AF34+AG34+AH34+AI34</f>
        <v>47.36</v>
      </c>
      <c r="AP34" s="32">
        <f>AJ34/2</f>
        <v>3</v>
      </c>
      <c r="AQ34" s="26">
        <f>(AK34*3)+(AL34*5)+(AM34*5)+(AN34*20)</f>
        <v>5</v>
      </c>
      <c r="AR34" s="61">
        <f>AO34+AP34+AQ34</f>
        <v>55.36</v>
      </c>
      <c r="AS34" s="37">
        <v>40.78</v>
      </c>
      <c r="AT34" s="34"/>
      <c r="AU34" s="34"/>
      <c r="AV34" s="35">
        <v>22</v>
      </c>
      <c r="AW34" s="35">
        <v>0</v>
      </c>
      <c r="AX34" s="35">
        <v>2</v>
      </c>
      <c r="AY34" s="35">
        <v>0</v>
      </c>
      <c r="AZ34" s="36">
        <v>0</v>
      </c>
      <c r="BA34" s="33">
        <f>AS34+AT34+AU34</f>
        <v>40.78</v>
      </c>
      <c r="BB34" s="32">
        <f>AV34/2</f>
        <v>11</v>
      </c>
      <c r="BC34" s="26">
        <f>(AW34*3)+(AX34*5)+(AY34*5)+(AZ34*20)</f>
        <v>10</v>
      </c>
      <c r="BD34" s="61">
        <f>BA34+BB34+BC34</f>
        <v>61.78</v>
      </c>
      <c r="BE34" s="33"/>
      <c r="BF34" s="58"/>
      <c r="BG34" s="35"/>
      <c r="BH34" s="35"/>
      <c r="BI34" s="35"/>
      <c r="BJ34" s="35"/>
      <c r="BK34" s="36"/>
      <c r="BL34" s="54">
        <f>BE34+BF34</f>
        <v>0</v>
      </c>
      <c r="BM34" s="47">
        <f>BG34/2</f>
        <v>0</v>
      </c>
      <c r="BN34" s="46">
        <f>(BH34*3)+(BI34*5)+(BJ34*5)+(BK34*20)</f>
        <v>0</v>
      </c>
      <c r="BO34" s="45">
        <f>BL34+BM34+BN34</f>
        <v>0</v>
      </c>
      <c r="BP34" s="37">
        <v>52.16</v>
      </c>
      <c r="BQ34" s="34"/>
      <c r="BR34" s="34"/>
      <c r="BS34" s="34"/>
      <c r="BT34" s="35">
        <v>2</v>
      </c>
      <c r="BU34" s="35">
        <v>0</v>
      </c>
      <c r="BV34" s="35">
        <v>0</v>
      </c>
      <c r="BW34" s="35">
        <v>0</v>
      </c>
      <c r="BX34" s="36">
        <v>0</v>
      </c>
      <c r="BY34" s="33">
        <f>BP34+BQ34+BR34+BS34</f>
        <v>52.16</v>
      </c>
      <c r="BZ34" s="32">
        <f>BT34/2</f>
        <v>1</v>
      </c>
      <c r="CA34" s="38">
        <f>(BU34*3)+(BV34*5)+(BW34*5)+(BX34*20)</f>
        <v>0</v>
      </c>
      <c r="CB34" s="149">
        <f>BY34+BZ34+CA34</f>
        <v>53.16</v>
      </c>
      <c r="CC34" s="37">
        <v>61.25</v>
      </c>
      <c r="CD34" s="34"/>
      <c r="CE34" s="35">
        <v>1</v>
      </c>
      <c r="CF34" s="35">
        <v>0</v>
      </c>
      <c r="CG34" s="35">
        <v>0</v>
      </c>
      <c r="CH34" s="35">
        <v>0</v>
      </c>
      <c r="CI34" s="36">
        <v>0</v>
      </c>
      <c r="CJ34" s="33">
        <f>CC34+CD34</f>
        <v>61.25</v>
      </c>
      <c r="CK34" s="32">
        <f>CE34/2</f>
        <v>0.5</v>
      </c>
      <c r="CL34" s="26">
        <f>(CF34*3)+(CG34*5)+(CH34*5)+(CI34*20)</f>
        <v>0</v>
      </c>
      <c r="CM34" s="127">
        <f>CJ34+CK34+CL34</f>
        <v>61.75</v>
      </c>
      <c r="CN34" s="1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50"/>
      <c r="IL34" s="51"/>
    </row>
    <row r="35" spans="1:246" ht="12.75">
      <c r="A35" s="39">
        <v>16</v>
      </c>
      <c r="B35" s="84" t="s">
        <v>121</v>
      </c>
      <c r="C35" s="29"/>
      <c r="D35" s="30"/>
      <c r="E35" s="85" t="s">
        <v>16</v>
      </c>
      <c r="F35" s="86" t="s">
        <v>95</v>
      </c>
      <c r="G35" s="28">
        <f>IF(AND(OR($G$2="Y",$H$2="Y"),I35&lt;5,J35&lt;5),IF(AND(I35=#REF!,J35=#REF!),#REF!+1,1),"")</f>
      </c>
      <c r="H35" s="24" t="e">
        <f>IF(AND($H$2="Y",J35&gt;0,OR(AND(G35=1,#REF!=10),AND(G35=2,#REF!=20),AND(G35=3,G41=30),AND(G35=4,#REF!=40),AND(G35=5,#REF!=50),AND(G35=6,G54=60),AND(G35=7,G126=70),AND(G35=8,#REF!=80),AND(G35=9,G137=90),AND(G35=10,#REF!=100))),VLOOKUP(J35-1,SortLookup!$A$13:$B$16,2,FALSE),"")</f>
        <v>#REF!</v>
      </c>
      <c r="I35" s="40">
        <f>IF(ISNA(VLOOKUP(E35,SortLookup!$A$1:$B$5,2,FALSE))," ",VLOOKUP(E35,SortLookup!$A$1:$B$5,2,FALSE))</f>
        <v>0</v>
      </c>
      <c r="J35" s="25" t="str">
        <f>IF(ISNA(VLOOKUP(F35,SortLookup!$A$7:$B$11,2,FALSE))," ",VLOOKUP(F35,SortLookup!$A$7:$B$11,2,FALSE))</f>
        <v> </v>
      </c>
      <c r="K35" s="75">
        <f>L35+M35+N35</f>
        <v>271.88</v>
      </c>
      <c r="L35" s="76">
        <f>AB35+AO35+BA35+BL35+BY35+CJ35+CU35+DF35+DQ35+EB35+EM35+EX35+FI35+FT35+GE35+GP35+HA35+HL35+HW35+IH35</f>
        <v>271.88</v>
      </c>
      <c r="M35" s="46">
        <v>0</v>
      </c>
      <c r="N35" s="47">
        <v>0</v>
      </c>
      <c r="O35" s="77">
        <v>0</v>
      </c>
      <c r="P35" s="37">
        <v>37.99</v>
      </c>
      <c r="Q35" s="34"/>
      <c r="R35" s="34"/>
      <c r="S35" s="34"/>
      <c r="T35" s="34"/>
      <c r="U35" s="34"/>
      <c r="V35" s="34"/>
      <c r="W35" s="35">
        <v>2</v>
      </c>
      <c r="X35" s="35">
        <v>0</v>
      </c>
      <c r="Y35" s="35">
        <v>0</v>
      </c>
      <c r="Z35" s="35">
        <v>0</v>
      </c>
      <c r="AA35" s="36">
        <v>0</v>
      </c>
      <c r="AB35" s="33">
        <f>P35+Q35+R35+S35+T35+U35+V35</f>
        <v>37.99</v>
      </c>
      <c r="AC35" s="32">
        <f>W35/2</f>
        <v>1</v>
      </c>
      <c r="AD35" s="26">
        <f>(X35*3)+(Y35*5)+(Z35*5)+(AA35*20)</f>
        <v>0</v>
      </c>
      <c r="AE35" s="61">
        <f>AB35+AC35+AD35</f>
        <v>38.99</v>
      </c>
      <c r="AF35" s="37">
        <v>45.95</v>
      </c>
      <c r="AG35" s="34"/>
      <c r="AH35" s="34"/>
      <c r="AI35" s="34"/>
      <c r="AJ35" s="35">
        <v>0</v>
      </c>
      <c r="AK35" s="35">
        <v>0</v>
      </c>
      <c r="AL35" s="35">
        <v>0</v>
      </c>
      <c r="AM35" s="35">
        <v>0</v>
      </c>
      <c r="AN35" s="36">
        <v>0</v>
      </c>
      <c r="AO35" s="33">
        <f>AF35+AG35+AH35+AI35</f>
        <v>45.95</v>
      </c>
      <c r="AP35" s="32">
        <f>AJ35/2</f>
        <v>0</v>
      </c>
      <c r="AQ35" s="26">
        <f>(AK35*3)+(AL35*5)+(AM35*5)+(AN35*20)</f>
        <v>0</v>
      </c>
      <c r="AR35" s="61">
        <f>AO35+AP35+AQ35</f>
        <v>45.95</v>
      </c>
      <c r="AS35" s="37">
        <v>74.38</v>
      </c>
      <c r="AT35" s="34"/>
      <c r="AU35" s="34"/>
      <c r="AV35" s="35">
        <v>5</v>
      </c>
      <c r="AW35" s="35">
        <v>0</v>
      </c>
      <c r="AX35" s="35">
        <v>0</v>
      </c>
      <c r="AY35" s="35">
        <v>0</v>
      </c>
      <c r="AZ35" s="36">
        <v>0</v>
      </c>
      <c r="BA35" s="33">
        <f>AS35+AT35+AU35</f>
        <v>74.38</v>
      </c>
      <c r="BB35" s="32">
        <f>AV35/2</f>
        <v>2.5</v>
      </c>
      <c r="BC35" s="26">
        <f>(AW35*3)+(AX35*5)+(AY35*5)+(AZ35*20)</f>
        <v>0</v>
      </c>
      <c r="BD35" s="61">
        <f>BA35+BB35+BC35</f>
        <v>76.88</v>
      </c>
      <c r="BE35" s="33"/>
      <c r="BF35" s="58"/>
      <c r="BG35" s="35"/>
      <c r="BH35" s="35"/>
      <c r="BI35" s="35"/>
      <c r="BJ35" s="35"/>
      <c r="BK35" s="36"/>
      <c r="BL35" s="54">
        <f>BE35+BF35</f>
        <v>0</v>
      </c>
      <c r="BM35" s="47">
        <f>BG35/2</f>
        <v>0</v>
      </c>
      <c r="BN35" s="46">
        <f>(BH35*3)+(BI35*5)+(BJ35*5)+(BK35*20)</f>
        <v>0</v>
      </c>
      <c r="BO35" s="45">
        <f>BL35+BM35+BN35</f>
        <v>0</v>
      </c>
      <c r="BP35" s="37">
        <v>61.33</v>
      </c>
      <c r="BQ35" s="34"/>
      <c r="BR35" s="34"/>
      <c r="BS35" s="34"/>
      <c r="BT35" s="35">
        <v>2</v>
      </c>
      <c r="BU35" s="35">
        <v>0</v>
      </c>
      <c r="BV35" s="35">
        <v>0</v>
      </c>
      <c r="BW35" s="35">
        <v>1</v>
      </c>
      <c r="BX35" s="36">
        <v>0</v>
      </c>
      <c r="BY35" s="33">
        <f>BP35+BQ35+BR35+BS35</f>
        <v>61.33</v>
      </c>
      <c r="BZ35" s="32">
        <f>BT35/2</f>
        <v>1</v>
      </c>
      <c r="CA35" s="38">
        <f>(BU35*3)+(BV35*5)+(BW35*5)+(BX35*20)</f>
        <v>5</v>
      </c>
      <c r="CB35" s="149">
        <f>BY35+BZ35+CA35</f>
        <v>67.33</v>
      </c>
      <c r="CC35" s="37">
        <v>52.23</v>
      </c>
      <c r="CD35" s="34"/>
      <c r="CE35" s="35">
        <v>2</v>
      </c>
      <c r="CF35" s="35">
        <v>0</v>
      </c>
      <c r="CG35" s="35">
        <v>0</v>
      </c>
      <c r="CH35" s="35">
        <v>0</v>
      </c>
      <c r="CI35" s="36">
        <v>0</v>
      </c>
      <c r="CJ35" s="33">
        <f>CC35+CD35</f>
        <v>52.23</v>
      </c>
      <c r="CK35" s="32">
        <f>CE35/2</f>
        <v>1</v>
      </c>
      <c r="CL35" s="26">
        <f>(CF35*3)+(CG35*5)+(CH35*5)+(CI35*20)</f>
        <v>0</v>
      </c>
      <c r="CM35" s="127">
        <f>CJ35+CK35+CL35</f>
        <v>53.23</v>
      </c>
      <c r="CN35" s="1"/>
      <c r="CO35" s="1"/>
      <c r="CP35" s="2"/>
      <c r="CQ35" s="2"/>
      <c r="CR35" s="2"/>
      <c r="CS35" s="2"/>
      <c r="CT35" s="2"/>
      <c r="CU35" s="7">
        <f>CN35+CO35</f>
        <v>0</v>
      </c>
      <c r="CV35" s="14">
        <f>CP35/2</f>
        <v>0</v>
      </c>
      <c r="CW35" s="6">
        <f>(CQ35*3)+(CR35*5)+(CS35*5)+(CT35*20)</f>
        <v>0</v>
      </c>
      <c r="CX35" s="15">
        <f>CU35+CV35+CW35</f>
        <v>0</v>
      </c>
      <c r="CY35" s="16"/>
      <c r="CZ35" s="1"/>
      <c r="DA35" s="2"/>
      <c r="DB35" s="2"/>
      <c r="DC35" s="2"/>
      <c r="DD35" s="2"/>
      <c r="DE35" s="2"/>
      <c r="DF35" s="7">
        <f>CY35+CZ35</f>
        <v>0</v>
      </c>
      <c r="DG35" s="14">
        <f>DA35/2</f>
        <v>0</v>
      </c>
      <c r="DH35" s="6">
        <f>(DB35*3)+(DC35*5)+(DD35*5)+(DE35*20)</f>
        <v>0</v>
      </c>
      <c r="DI35" s="15">
        <f>DF35+DG35+DH35</f>
        <v>0</v>
      </c>
      <c r="DJ35" s="16"/>
      <c r="DK35" s="1"/>
      <c r="DL35" s="2"/>
      <c r="DM35" s="2"/>
      <c r="DN35" s="2"/>
      <c r="DO35" s="2"/>
      <c r="DP35" s="2"/>
      <c r="DQ35" s="7">
        <f>DJ35+DK35</f>
        <v>0</v>
      </c>
      <c r="DR35" s="14">
        <f>DL35/2</f>
        <v>0</v>
      </c>
      <c r="DS35" s="6">
        <f>(DM35*3)+(DN35*5)+(DO35*5)+(DP35*20)</f>
        <v>0</v>
      </c>
      <c r="DT35" s="15">
        <f>DQ35+DR35+DS35</f>
        <v>0</v>
      </c>
      <c r="DU35" s="16"/>
      <c r="DV35" s="1"/>
      <c r="DW35" s="2"/>
      <c r="DX35" s="2"/>
      <c r="DY35" s="2"/>
      <c r="DZ35" s="2"/>
      <c r="EA35" s="2"/>
      <c r="EB35" s="7">
        <f>DU35+DV35</f>
        <v>0</v>
      </c>
      <c r="EC35" s="14">
        <f>DW35/2</f>
        <v>0</v>
      </c>
      <c r="ED35" s="6">
        <f>(DX35*3)+(DY35*5)+(DZ35*5)+(EA35*20)</f>
        <v>0</v>
      </c>
      <c r="EE35" s="15">
        <f>EB35+EC35+ED35</f>
        <v>0</v>
      </c>
      <c r="EF35" s="16"/>
      <c r="EG35" s="1"/>
      <c r="EH35" s="2"/>
      <c r="EI35" s="2"/>
      <c r="EJ35" s="2"/>
      <c r="EK35" s="2"/>
      <c r="EL35" s="2"/>
      <c r="EM35" s="7">
        <f>EF35+EG35</f>
        <v>0</v>
      </c>
      <c r="EN35" s="14">
        <f>EH35/2</f>
        <v>0</v>
      </c>
      <c r="EO35" s="6">
        <f>(EI35*3)+(EJ35*5)+(EK35*5)+(EL35*20)</f>
        <v>0</v>
      </c>
      <c r="EP35" s="15">
        <f>EM35+EN35+EO35</f>
        <v>0</v>
      </c>
      <c r="EQ35" s="16"/>
      <c r="ER35" s="1"/>
      <c r="ES35" s="2"/>
      <c r="ET35" s="2"/>
      <c r="EU35" s="2"/>
      <c r="EV35" s="2"/>
      <c r="EW35" s="2"/>
      <c r="EX35" s="7">
        <f>EQ35+ER35</f>
        <v>0</v>
      </c>
      <c r="EY35" s="14">
        <f>ES35/2</f>
        <v>0</v>
      </c>
      <c r="EZ35" s="6">
        <f>(ET35*3)+(EU35*5)+(EV35*5)+(EW35*20)</f>
        <v>0</v>
      </c>
      <c r="FA35" s="15">
        <f>EX35+EY35+EZ35</f>
        <v>0</v>
      </c>
      <c r="FB35" s="16"/>
      <c r="FC35" s="1"/>
      <c r="FD35" s="2"/>
      <c r="FE35" s="2"/>
      <c r="FF35" s="2"/>
      <c r="FG35" s="2"/>
      <c r="FH35" s="2"/>
      <c r="FI35" s="7">
        <f>FB35+FC35</f>
        <v>0</v>
      </c>
      <c r="FJ35" s="14">
        <f>FD35/2</f>
        <v>0</v>
      </c>
      <c r="FK35" s="6">
        <f>(FE35*3)+(FF35*5)+(FG35*5)+(FH35*20)</f>
        <v>0</v>
      </c>
      <c r="FL35" s="15">
        <f>FI35+FJ35+FK35</f>
        <v>0</v>
      </c>
      <c r="FM35" s="16"/>
      <c r="FN35" s="1"/>
      <c r="FO35" s="2"/>
      <c r="FP35" s="2"/>
      <c r="FQ35" s="2"/>
      <c r="FR35" s="2"/>
      <c r="FS35" s="2"/>
      <c r="FT35" s="7">
        <f>FM35+FN35</f>
        <v>0</v>
      </c>
      <c r="FU35" s="14">
        <f>FO35/2</f>
        <v>0</v>
      </c>
      <c r="FV35" s="6">
        <f>(FP35*3)+(FQ35*5)+(FR35*5)+(FS35*20)</f>
        <v>0</v>
      </c>
      <c r="FW35" s="15">
        <f>FT35+FU35+FV35</f>
        <v>0</v>
      </c>
      <c r="FX35" s="16"/>
      <c r="FY35" s="1"/>
      <c r="FZ35" s="2"/>
      <c r="GA35" s="2"/>
      <c r="GB35" s="2"/>
      <c r="GC35" s="2"/>
      <c r="GD35" s="2"/>
      <c r="GE35" s="7">
        <f>FX35+FY35</f>
        <v>0</v>
      </c>
      <c r="GF35" s="14">
        <f>FZ35/2</f>
        <v>0</v>
      </c>
      <c r="GG35" s="6">
        <f>(GA35*3)+(GB35*5)+(GC35*5)+(GD35*20)</f>
        <v>0</v>
      </c>
      <c r="GH35" s="15">
        <f>GE35+GF35+GG35</f>
        <v>0</v>
      </c>
      <c r="GI35" s="16"/>
      <c r="GJ35" s="1"/>
      <c r="GK35" s="2"/>
      <c r="GL35" s="2"/>
      <c r="GM35" s="2"/>
      <c r="GN35" s="2"/>
      <c r="GO35" s="2"/>
      <c r="GP35" s="7">
        <f>GI35+GJ35</f>
        <v>0</v>
      </c>
      <c r="GQ35" s="14">
        <f>GK35/2</f>
        <v>0</v>
      </c>
      <c r="GR35" s="6">
        <f>(GL35*3)+(GM35*5)+(GN35*5)+(GO35*20)</f>
        <v>0</v>
      </c>
      <c r="GS35" s="15">
        <f>GP35+GQ35+GR35</f>
        <v>0</v>
      </c>
      <c r="GT35" s="16"/>
      <c r="GU35" s="1"/>
      <c r="GV35" s="2"/>
      <c r="GW35" s="2"/>
      <c r="GX35" s="2"/>
      <c r="GY35" s="2"/>
      <c r="GZ35" s="2"/>
      <c r="HA35" s="7">
        <f>GT35+GU35</f>
        <v>0</v>
      </c>
      <c r="HB35" s="14">
        <f>GV35/2</f>
        <v>0</v>
      </c>
      <c r="HC35" s="6">
        <f>(GW35*3)+(GX35*5)+(GY35*5)+(GZ35*20)</f>
        <v>0</v>
      </c>
      <c r="HD35" s="15">
        <f>HA35+HB35+HC35</f>
        <v>0</v>
      </c>
      <c r="HE35" s="16"/>
      <c r="HF35" s="1"/>
      <c r="HG35" s="2"/>
      <c r="HH35" s="2"/>
      <c r="HI35" s="2"/>
      <c r="HJ35" s="2"/>
      <c r="HK35" s="2"/>
      <c r="HL35" s="7">
        <f>HE35+HF35</f>
        <v>0</v>
      </c>
      <c r="HM35" s="14">
        <f>HG35/2</f>
        <v>0</v>
      </c>
      <c r="HN35" s="6">
        <f>(HH35*3)+(HI35*5)+(HJ35*5)+(HK35*20)</f>
        <v>0</v>
      </c>
      <c r="HO35" s="15">
        <f>HL35+HM35+HN35</f>
        <v>0</v>
      </c>
      <c r="HP35" s="16"/>
      <c r="HQ35" s="1"/>
      <c r="HR35" s="2"/>
      <c r="HS35" s="2"/>
      <c r="HT35" s="2"/>
      <c r="HU35" s="2"/>
      <c r="HV35" s="2"/>
      <c r="HW35" s="7">
        <f>HP35+HQ35</f>
        <v>0</v>
      </c>
      <c r="HX35" s="14">
        <f>HR35/2</f>
        <v>0</v>
      </c>
      <c r="HY35" s="6">
        <f>(HS35*3)+(HT35*5)+(HU35*5)+(HV35*20)</f>
        <v>0</v>
      </c>
      <c r="HZ35" s="15">
        <f>HW35+HX35+HY35</f>
        <v>0</v>
      </c>
      <c r="IA35" s="16"/>
      <c r="IB35" s="1"/>
      <c r="IC35" s="2"/>
      <c r="ID35" s="2"/>
      <c r="IE35" s="2"/>
      <c r="IF35" s="2"/>
      <c r="IG35" s="2"/>
      <c r="IH35" s="7">
        <f>IA35+IB35</f>
        <v>0</v>
      </c>
      <c r="II35" s="14">
        <f>IC35/2</f>
        <v>0</v>
      </c>
      <c r="IJ35" s="6">
        <f>(ID35*3)+(IE35*5)+(IF35*5)+(IG35*20)</f>
        <v>0</v>
      </c>
      <c r="IK35" s="50">
        <f>IH35+II35+IJ35</f>
        <v>0</v>
      </c>
      <c r="IL35" s="51"/>
    </row>
    <row r="36" spans="1:246" ht="12.75">
      <c r="A36" s="39">
        <v>17</v>
      </c>
      <c r="B36" s="84" t="s">
        <v>147</v>
      </c>
      <c r="C36" s="29"/>
      <c r="D36" s="30" t="s">
        <v>94</v>
      </c>
      <c r="E36" s="85" t="s">
        <v>16</v>
      </c>
      <c r="F36" s="86" t="s">
        <v>95</v>
      </c>
      <c r="G36" s="28">
        <f>IF(AND(OR($G$2="Y",$H$2="Y"),I36&lt;5,J36&lt;5),IF(AND(I36=I35,J36=J35),G35+1,1),"")</f>
      </c>
      <c r="H36" s="24" t="e">
        <f>IF(AND($H$2="Y",J36&gt;0,OR(AND(G36=1,#REF!=10),AND(G36=2,#REF!=20),AND(G36=3,#REF!=30),AND(G36=4,#REF!=40),AND(G36=5,G97=50),AND(G36=6,G104=60),AND(G36=7,G113=70),AND(G36=8,#REF!=80),AND(G36=9,G121=90),AND(G36=10,#REF!=100))),VLOOKUP(J36-1,SortLookup!$A$13:$B$16,2,FALSE),"")</f>
        <v>#REF!</v>
      </c>
      <c r="I36" s="40">
        <f>IF(ISNA(VLOOKUP(E36,SortLookup!$A$1:$B$5,2,FALSE))," ",VLOOKUP(E36,SortLookup!$A$1:$B$5,2,FALSE))</f>
        <v>0</v>
      </c>
      <c r="J36" s="25" t="str">
        <f>IF(ISNA(VLOOKUP(F36,SortLookup!$A$7:$B$11,2,FALSE))," ",VLOOKUP(F36,SortLookup!$A$7:$B$11,2,FALSE))</f>
        <v> </v>
      </c>
      <c r="K36" s="75">
        <f>L36+M36+N36</f>
        <v>276.4</v>
      </c>
      <c r="L36" s="76">
        <f>AB36+AO36+BA36+BL36+BY36+CJ36+CU36+DF36+DQ36+EB36+EM36+EX36+FI36+FT36+GE36+GP36+HA36+HL36+HW36+IH36</f>
        <v>255.4</v>
      </c>
      <c r="M36" s="46">
        <f>AD36+AQ36+BC36+BN36+CA36+CL36+CW36+DH36+DS36+ED36+EO36+EZ36+FK36+FV36+GG36+GR36+HC36+HN36+HY36+IJ36</f>
        <v>5</v>
      </c>
      <c r="N36" s="47">
        <f>O36/2</f>
        <v>16</v>
      </c>
      <c r="O36" s="77">
        <f>W36+AJ36+AV36+BG36+BT36+CE36+CP36+DA36+DL36+DW36+EH36+ES36+FD36+FO36+FZ36+GK36+GV36+HG36+HR36+IC36</f>
        <v>32</v>
      </c>
      <c r="P36" s="37">
        <v>45.86</v>
      </c>
      <c r="Q36" s="34"/>
      <c r="R36" s="34"/>
      <c r="S36" s="34"/>
      <c r="T36" s="34"/>
      <c r="U36" s="34"/>
      <c r="V36" s="34"/>
      <c r="W36" s="35">
        <v>7</v>
      </c>
      <c r="X36" s="35">
        <v>0</v>
      </c>
      <c r="Y36" s="35">
        <v>0</v>
      </c>
      <c r="Z36" s="35">
        <v>0</v>
      </c>
      <c r="AA36" s="36">
        <v>0</v>
      </c>
      <c r="AB36" s="33">
        <f>P36+Q36+R36+S36+T36+U36+V36</f>
        <v>45.86</v>
      </c>
      <c r="AC36" s="32">
        <f>W36/2</f>
        <v>3.5</v>
      </c>
      <c r="AD36" s="26">
        <f>(X36*3)+(Y36*5)+(Z36*5)+(AA36*20)</f>
        <v>0</v>
      </c>
      <c r="AE36" s="61">
        <f>AB36+AC36+AD36</f>
        <v>49.36</v>
      </c>
      <c r="AF36" s="37">
        <v>40.05</v>
      </c>
      <c r="AG36" s="34"/>
      <c r="AH36" s="34"/>
      <c r="AI36" s="34"/>
      <c r="AJ36" s="35">
        <v>5</v>
      </c>
      <c r="AK36" s="35">
        <v>0</v>
      </c>
      <c r="AL36" s="35">
        <v>0</v>
      </c>
      <c r="AM36" s="35">
        <v>0</v>
      </c>
      <c r="AN36" s="36">
        <v>0</v>
      </c>
      <c r="AO36" s="33">
        <f>AF36+AG36+AH36+AI36</f>
        <v>40.05</v>
      </c>
      <c r="AP36" s="32">
        <f>AJ36/2</f>
        <v>2.5</v>
      </c>
      <c r="AQ36" s="26">
        <f>(AK36*3)+(AL36*5)+(AM36*5)+(AN36*20)</f>
        <v>0</v>
      </c>
      <c r="AR36" s="61">
        <f>AO36+AP36+AQ36</f>
        <v>42.55</v>
      </c>
      <c r="AS36" s="37">
        <v>64.99</v>
      </c>
      <c r="AT36" s="34"/>
      <c r="AU36" s="34"/>
      <c r="AV36" s="35">
        <v>5</v>
      </c>
      <c r="AW36" s="35">
        <v>0</v>
      </c>
      <c r="AX36" s="35">
        <v>0</v>
      </c>
      <c r="AY36" s="35">
        <v>1</v>
      </c>
      <c r="AZ36" s="36">
        <v>0</v>
      </c>
      <c r="BA36" s="33">
        <f>AS36+AT36+AU36</f>
        <v>64.99</v>
      </c>
      <c r="BB36" s="32">
        <f>AV36/2</f>
        <v>2.5</v>
      </c>
      <c r="BC36" s="26">
        <f>(AW36*3)+(AX36*5)+(AY36*5)+(AZ36*20)</f>
        <v>5</v>
      </c>
      <c r="BD36" s="61">
        <f>BA36+BB36+BC36</f>
        <v>72.49</v>
      </c>
      <c r="BE36" s="33"/>
      <c r="BF36" s="58"/>
      <c r="BG36" s="35"/>
      <c r="BH36" s="35"/>
      <c r="BI36" s="35"/>
      <c r="BJ36" s="35"/>
      <c r="BK36" s="36"/>
      <c r="BL36" s="54">
        <f>BE36+BF36</f>
        <v>0</v>
      </c>
      <c r="BM36" s="47">
        <f>BG36/2</f>
        <v>0</v>
      </c>
      <c r="BN36" s="46">
        <f>(BH36*3)+(BI36*5)+(BJ36*5)+(BK36*20)</f>
        <v>0</v>
      </c>
      <c r="BO36" s="45">
        <f>BL36+BM36+BN36</f>
        <v>0</v>
      </c>
      <c r="BP36" s="37">
        <v>57.76</v>
      </c>
      <c r="BQ36" s="34"/>
      <c r="BR36" s="34"/>
      <c r="BS36" s="34"/>
      <c r="BT36" s="35">
        <v>13</v>
      </c>
      <c r="BU36" s="35">
        <v>0</v>
      </c>
      <c r="BV36" s="35">
        <v>0</v>
      </c>
      <c r="BW36" s="35">
        <v>0</v>
      </c>
      <c r="BX36" s="36">
        <v>0</v>
      </c>
      <c r="BY36" s="33">
        <f>BP36+BQ36+BR36+BS36</f>
        <v>57.76</v>
      </c>
      <c r="BZ36" s="32">
        <f>BT36/2</f>
        <v>6.5</v>
      </c>
      <c r="CA36" s="38">
        <f>(BU36*3)+(BV36*5)+(BW36*5)+(BX36*20)</f>
        <v>0</v>
      </c>
      <c r="CB36" s="149">
        <f>BY36+BZ36+CA36</f>
        <v>64.26</v>
      </c>
      <c r="CC36" s="37">
        <v>46.74</v>
      </c>
      <c r="CD36" s="34"/>
      <c r="CE36" s="35">
        <v>2</v>
      </c>
      <c r="CF36" s="35">
        <v>0</v>
      </c>
      <c r="CG36" s="35">
        <v>0</v>
      </c>
      <c r="CH36" s="35">
        <v>0</v>
      </c>
      <c r="CI36" s="36">
        <v>0</v>
      </c>
      <c r="CJ36" s="33">
        <f>CC36+CD36</f>
        <v>46.74</v>
      </c>
      <c r="CK36" s="32">
        <f>CE36/2</f>
        <v>1</v>
      </c>
      <c r="CL36" s="26">
        <f>(CF36*3)+(CG36*5)+(CH36*5)+(CI36*20)</f>
        <v>0</v>
      </c>
      <c r="CM36" s="127">
        <f>CJ36+CK36+CL36</f>
        <v>47.74</v>
      </c>
      <c r="CN36" s="1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50"/>
      <c r="IL36" s="51"/>
    </row>
    <row r="37" spans="1:246" ht="12.75">
      <c r="A37" s="39">
        <v>18</v>
      </c>
      <c r="B37" s="29" t="s">
        <v>124</v>
      </c>
      <c r="C37" s="29"/>
      <c r="D37" s="30"/>
      <c r="E37" s="30" t="s">
        <v>16</v>
      </c>
      <c r="F37" s="60" t="s">
        <v>95</v>
      </c>
      <c r="G37" s="28">
        <f>IF(AND(OR($G$2="Y",$H$2="Y"),I37&lt;5,J37&lt;5),IF(AND(I37=I36,J37=J36),G36+1,1),"")</f>
      </c>
      <c r="H37" s="24" t="e">
        <f>IF(AND($H$2="Y",J37&gt;0,OR(AND(G37=1,#REF!=10),AND(G37=2,#REF!=20),AND(G37=3,#REF!=30),AND(G37=4,G107=40),AND(G37=5,G113=50),AND(G37=6,G120=60),AND(G37=7,G129=70),AND(G37=8,#REF!=80),AND(G37=9,G137=90),AND(G37=10,#REF!=100))),VLOOKUP(J37-1,SortLookup!$A$13:$B$16,2,FALSE),"")</f>
        <v>#REF!</v>
      </c>
      <c r="I37" s="40">
        <f>IF(ISNA(VLOOKUP(E37,SortLookup!$A$1:$B$5,2,FALSE))," ",VLOOKUP(E37,SortLookup!$A$1:$B$5,2,FALSE))</f>
        <v>0</v>
      </c>
      <c r="J37" s="25" t="str">
        <f>IF(ISNA(VLOOKUP(F37,SortLookup!$A$7:$B$11,2,FALSE))," ",VLOOKUP(F37,SortLookup!$A$7:$B$11,2,FALSE))</f>
        <v> </v>
      </c>
      <c r="K37" s="75">
        <f>L37+M37+N37</f>
        <v>279.81</v>
      </c>
      <c r="L37" s="76">
        <f>AB37+AO37+BA37+BL37+BY37+CJ37+CU37+DF37+DQ37+EB37+EM37+EX37+FI37+FT37+GE37+GP37+HA37+HL37+HW37+IH37</f>
        <v>229.81</v>
      </c>
      <c r="M37" s="46">
        <f>AD37+AQ37+BC37+BN37+CA37+CL37+CW37+DH37+DS37+ED37+EO37+EZ37+FK37+FV37+GG37+GR37+HC37+HN37+HY37+IJ37</f>
        <v>23</v>
      </c>
      <c r="N37" s="47">
        <f>O37/2</f>
        <v>27</v>
      </c>
      <c r="O37" s="77">
        <f>W37+AJ37+AV37+BG37+BT37+CE37+CP37+DA37+DL37+DW37+EH37+ES37+FD37+FO37+FZ37+GK37+GV37+HG37+HR37+IC37</f>
        <v>54</v>
      </c>
      <c r="P37" s="37">
        <v>45.62</v>
      </c>
      <c r="Q37" s="34"/>
      <c r="R37" s="34"/>
      <c r="S37" s="34"/>
      <c r="T37" s="34"/>
      <c r="U37" s="34"/>
      <c r="V37" s="34"/>
      <c r="W37" s="35">
        <v>5</v>
      </c>
      <c r="X37" s="35">
        <v>1</v>
      </c>
      <c r="Y37" s="35">
        <v>0</v>
      </c>
      <c r="Z37" s="35">
        <v>0</v>
      </c>
      <c r="AA37" s="36">
        <v>0</v>
      </c>
      <c r="AB37" s="33">
        <f>P37+Q37+R37+S37+T37+U37+V37</f>
        <v>45.62</v>
      </c>
      <c r="AC37" s="32">
        <f>W37/2</f>
        <v>2.5</v>
      </c>
      <c r="AD37" s="26">
        <f>(X37*3)+(Y37*5)+(Z37*5)+(AA37*20)</f>
        <v>3</v>
      </c>
      <c r="AE37" s="61">
        <f>AB37+AC37+AD37</f>
        <v>51.12</v>
      </c>
      <c r="AF37" s="37">
        <v>38.88</v>
      </c>
      <c r="AG37" s="34"/>
      <c r="AH37" s="34"/>
      <c r="AI37" s="34"/>
      <c r="AJ37" s="35">
        <v>6</v>
      </c>
      <c r="AK37" s="35">
        <v>0</v>
      </c>
      <c r="AL37" s="35">
        <v>1</v>
      </c>
      <c r="AM37" s="35">
        <v>0</v>
      </c>
      <c r="AN37" s="36">
        <v>0</v>
      </c>
      <c r="AO37" s="33">
        <f>AF37+AG37+AH37+AI37</f>
        <v>38.88</v>
      </c>
      <c r="AP37" s="32">
        <f>AJ37/2</f>
        <v>3</v>
      </c>
      <c r="AQ37" s="26">
        <f>(AK37*3)+(AL37*5)+(AM37*5)+(AN37*20)</f>
        <v>5</v>
      </c>
      <c r="AR37" s="61">
        <f>AO37+AP37+AQ37</f>
        <v>46.88</v>
      </c>
      <c r="AS37" s="37">
        <v>46.46</v>
      </c>
      <c r="AT37" s="34"/>
      <c r="AU37" s="34"/>
      <c r="AV37" s="35">
        <v>32</v>
      </c>
      <c r="AW37" s="35">
        <v>0</v>
      </c>
      <c r="AX37" s="35">
        <v>2</v>
      </c>
      <c r="AY37" s="35">
        <v>0</v>
      </c>
      <c r="AZ37" s="36">
        <v>0</v>
      </c>
      <c r="BA37" s="33">
        <f>AS37+AT37+AU37</f>
        <v>46.46</v>
      </c>
      <c r="BB37" s="32">
        <f>AV37/2</f>
        <v>16</v>
      </c>
      <c r="BC37" s="26">
        <f>(AW37*3)+(AX37*5)+(AY37*5)+(AZ37*20)</f>
        <v>10</v>
      </c>
      <c r="BD37" s="61">
        <f>BA37+BB37+BC37</f>
        <v>72.46</v>
      </c>
      <c r="BE37" s="33"/>
      <c r="BF37" s="58"/>
      <c r="BG37" s="35"/>
      <c r="BH37" s="35"/>
      <c r="BI37" s="35"/>
      <c r="BJ37" s="35"/>
      <c r="BK37" s="36"/>
      <c r="BL37" s="54">
        <f>BE37+BF37</f>
        <v>0</v>
      </c>
      <c r="BM37" s="47">
        <f>BG37/2</f>
        <v>0</v>
      </c>
      <c r="BN37" s="46">
        <f>(BH37*3)+(BI37*5)+(BJ37*5)+(BK37*20)</f>
        <v>0</v>
      </c>
      <c r="BO37" s="45">
        <f>BL37+BM37+BN37</f>
        <v>0</v>
      </c>
      <c r="BP37" s="37">
        <v>55.94</v>
      </c>
      <c r="BQ37" s="34"/>
      <c r="BR37" s="34"/>
      <c r="BS37" s="34"/>
      <c r="BT37" s="35">
        <v>11</v>
      </c>
      <c r="BU37" s="35">
        <v>0</v>
      </c>
      <c r="BV37" s="35">
        <v>1</v>
      </c>
      <c r="BW37" s="35">
        <v>0</v>
      </c>
      <c r="BX37" s="36">
        <v>0</v>
      </c>
      <c r="BY37" s="33">
        <f>BP37+BQ37+BR37+BS37</f>
        <v>55.94</v>
      </c>
      <c r="BZ37" s="32">
        <f>BT37/2</f>
        <v>5.5</v>
      </c>
      <c r="CA37" s="38">
        <f>(BU37*3)+(BV37*5)+(BW37*5)+(BX37*20)</f>
        <v>5</v>
      </c>
      <c r="CB37" s="149">
        <f>BY37+BZ37+CA37</f>
        <v>66.44</v>
      </c>
      <c r="CC37" s="37">
        <v>42.91</v>
      </c>
      <c r="CD37" s="34"/>
      <c r="CE37" s="35">
        <v>0</v>
      </c>
      <c r="CF37" s="35">
        <v>0</v>
      </c>
      <c r="CG37" s="35">
        <v>0</v>
      </c>
      <c r="CH37" s="35">
        <v>0</v>
      </c>
      <c r="CI37" s="36">
        <v>0</v>
      </c>
      <c r="CJ37" s="33">
        <f>CC37+CD37</f>
        <v>42.91</v>
      </c>
      <c r="CK37" s="32">
        <f>CE37/2</f>
        <v>0</v>
      </c>
      <c r="CL37" s="26">
        <f>(CF37*3)+(CG37*5)+(CH37*5)+(CI37*20)</f>
        <v>0</v>
      </c>
      <c r="CM37" s="127">
        <f>CJ37+CK37+CL37</f>
        <v>42.91</v>
      </c>
      <c r="CN37" s="1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50"/>
      <c r="IL37" s="51"/>
    </row>
    <row r="38" spans="1:246" ht="12.75">
      <c r="A38" s="39">
        <v>19</v>
      </c>
      <c r="B38" s="84" t="s">
        <v>128</v>
      </c>
      <c r="C38" s="29"/>
      <c r="D38" s="30"/>
      <c r="E38" s="85" t="s">
        <v>16</v>
      </c>
      <c r="F38" s="86" t="s">
        <v>95</v>
      </c>
      <c r="G38" s="28">
        <f>IF(AND(OR($G$2="Y",$H$2="Y"),I38&lt;5,J38&lt;5),IF(AND(I38=I37,J38=J37),G37+1,1),"")</f>
      </c>
      <c r="H38" s="24" t="e">
        <f>IF(AND($H$2="Y",J38&gt;0,OR(AND(G38=1,#REF!=10),AND(G38=2,G105=20),AND(G38=3,G111=30),AND(G38=4,#REF!=40),AND(G38=5,G120=50),AND(G38=6,G129=60),AND(G38=7,G138=70),AND(G38=8,G147=80),AND(G38=9,G156=90),AND(G38=10,G165=100))),VLOOKUP(J38-1,SortLookup!$A$13:$B$16,2,FALSE),"")</f>
        <v>#REF!</v>
      </c>
      <c r="I38" s="40">
        <f>IF(ISNA(VLOOKUP(E38,SortLookup!$A$1:$B$5,2,FALSE))," ",VLOOKUP(E38,SortLookup!$A$1:$B$5,2,FALSE))</f>
        <v>0</v>
      </c>
      <c r="J38" s="25" t="str">
        <f>IF(ISNA(VLOOKUP(F38,SortLookup!$A$7:$B$11,2,FALSE))," ",VLOOKUP(F38,SortLookup!$A$7:$B$11,2,FALSE))</f>
        <v> </v>
      </c>
      <c r="K38" s="75">
        <f>L38+M38+N38</f>
        <v>283.56</v>
      </c>
      <c r="L38" s="76">
        <f>AB38+AO38+BA38+BL38+BY38+CJ38+CU38+DF38+DQ38+EB38+EM38+EX38+FI38+FT38+GE38+GP38+HA38+HL38+HW38+IH38</f>
        <v>273.56</v>
      </c>
      <c r="M38" s="46">
        <f>AD38+AQ38+BC38+BN38+CA38+CL38+CW38+DH38+DS38+ED38+EO38+EZ38+FK38+FV38+GG38+GR38+HC38+HN38+HY38+IJ38</f>
        <v>5</v>
      </c>
      <c r="N38" s="47">
        <f>O38/2</f>
        <v>5</v>
      </c>
      <c r="O38" s="77">
        <f>W38+AJ38+AV38+BG38+BT38+CE38+CP38+DA38+DL38+DW38+EH38+ES38+FD38+FO38+FZ38+GK38+GV38+HG38+HR38+IC38</f>
        <v>10</v>
      </c>
      <c r="P38" s="37">
        <v>44.19</v>
      </c>
      <c r="Q38" s="34"/>
      <c r="R38" s="34"/>
      <c r="S38" s="34"/>
      <c r="T38" s="34"/>
      <c r="U38" s="34"/>
      <c r="V38" s="34"/>
      <c r="W38" s="35">
        <v>0</v>
      </c>
      <c r="X38" s="35">
        <v>0</v>
      </c>
      <c r="Y38" s="35">
        <v>0</v>
      </c>
      <c r="Z38" s="35">
        <v>0</v>
      </c>
      <c r="AA38" s="36">
        <v>0</v>
      </c>
      <c r="AB38" s="33">
        <f>P38+Q38+R38+S38+T38+U38+V38</f>
        <v>44.19</v>
      </c>
      <c r="AC38" s="32">
        <f>W38/2</f>
        <v>0</v>
      </c>
      <c r="AD38" s="26">
        <f>(X38*3)+(Y38*5)+(Z38*5)+(AA38*20)</f>
        <v>0</v>
      </c>
      <c r="AE38" s="61">
        <f>AB38+AC38+AD38</f>
        <v>44.19</v>
      </c>
      <c r="AF38" s="37">
        <v>37.42</v>
      </c>
      <c r="AG38" s="34"/>
      <c r="AH38" s="34"/>
      <c r="AI38" s="34"/>
      <c r="AJ38" s="35">
        <v>0</v>
      </c>
      <c r="AK38" s="35">
        <v>0</v>
      </c>
      <c r="AL38" s="35">
        <v>0</v>
      </c>
      <c r="AM38" s="35">
        <v>1</v>
      </c>
      <c r="AN38" s="36">
        <v>0</v>
      </c>
      <c r="AO38" s="33">
        <f>AF38+AG38+AH38+AI38</f>
        <v>37.42</v>
      </c>
      <c r="AP38" s="32">
        <f>AJ38/2</f>
        <v>0</v>
      </c>
      <c r="AQ38" s="26">
        <f>(AK38*3)+(AL38*5)+(AM38*5)+(AN38*20)</f>
        <v>5</v>
      </c>
      <c r="AR38" s="61">
        <f>AO38+AP38+AQ38</f>
        <v>42.42</v>
      </c>
      <c r="AS38" s="37">
        <v>53.15</v>
      </c>
      <c r="AT38" s="34"/>
      <c r="AU38" s="34"/>
      <c r="AV38" s="35">
        <v>10</v>
      </c>
      <c r="AW38" s="35">
        <v>0</v>
      </c>
      <c r="AX38" s="35">
        <v>0</v>
      </c>
      <c r="AY38" s="35">
        <v>0</v>
      </c>
      <c r="AZ38" s="36">
        <v>0</v>
      </c>
      <c r="BA38" s="33">
        <f>AS38+AT38+AU38</f>
        <v>53.15</v>
      </c>
      <c r="BB38" s="32">
        <f>AV38/2</f>
        <v>5</v>
      </c>
      <c r="BC38" s="26">
        <f>(AW38*3)+(AX38*5)+(AY38*5)+(AZ38*20)</f>
        <v>0</v>
      </c>
      <c r="BD38" s="61">
        <f>BA38+BB38+BC38</f>
        <v>58.15</v>
      </c>
      <c r="BE38" s="33"/>
      <c r="BF38" s="58"/>
      <c r="BG38" s="35"/>
      <c r="BH38" s="35"/>
      <c r="BI38" s="35"/>
      <c r="BJ38" s="35"/>
      <c r="BK38" s="36"/>
      <c r="BL38" s="54">
        <f>BE38+BF38</f>
        <v>0</v>
      </c>
      <c r="BM38" s="47">
        <f>BG38/2</f>
        <v>0</v>
      </c>
      <c r="BN38" s="46">
        <f>(BH38*3)+(BI38*5)+(BJ38*5)+(BK38*20)</f>
        <v>0</v>
      </c>
      <c r="BO38" s="45">
        <f>BL38+BM38+BN38</f>
        <v>0</v>
      </c>
      <c r="BP38" s="37">
        <v>87.55</v>
      </c>
      <c r="BQ38" s="34"/>
      <c r="BR38" s="34"/>
      <c r="BS38" s="34"/>
      <c r="BT38" s="35">
        <v>0</v>
      </c>
      <c r="BU38" s="35">
        <v>0</v>
      </c>
      <c r="BV38" s="35">
        <v>0</v>
      </c>
      <c r="BW38" s="35">
        <v>0</v>
      </c>
      <c r="BX38" s="36">
        <v>0</v>
      </c>
      <c r="BY38" s="33">
        <f>BP38+BQ38+BR38+BS38</f>
        <v>87.55</v>
      </c>
      <c r="BZ38" s="32">
        <f>BT38/2</f>
        <v>0</v>
      </c>
      <c r="CA38" s="38">
        <f>(BU38*3)+(BV38*5)+(BW38*5)+(BX38*20)</f>
        <v>0</v>
      </c>
      <c r="CB38" s="149">
        <f>BY38+BZ38+CA38</f>
        <v>87.55</v>
      </c>
      <c r="CC38" s="37">
        <v>51.25</v>
      </c>
      <c r="CD38" s="34"/>
      <c r="CE38" s="35">
        <v>0</v>
      </c>
      <c r="CF38" s="35">
        <v>0</v>
      </c>
      <c r="CG38" s="35">
        <v>0</v>
      </c>
      <c r="CH38" s="35">
        <v>0</v>
      </c>
      <c r="CI38" s="36">
        <v>0</v>
      </c>
      <c r="CJ38" s="33">
        <f>CC38+CD38</f>
        <v>51.25</v>
      </c>
      <c r="CK38" s="32">
        <f>CE38/2</f>
        <v>0</v>
      </c>
      <c r="CL38" s="26">
        <f>(CF38*3)+(CG38*5)+(CH38*5)+(CI38*20)</f>
        <v>0</v>
      </c>
      <c r="CM38" s="127">
        <f>CJ38+CK38+CL38</f>
        <v>51.25</v>
      </c>
      <c r="CN38" s="1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50"/>
      <c r="IL38" s="51"/>
    </row>
    <row r="39" spans="1:246" ht="12.75">
      <c r="A39" s="39">
        <v>20</v>
      </c>
      <c r="B39" s="29" t="s">
        <v>140</v>
      </c>
      <c r="C39" s="29"/>
      <c r="D39" s="30"/>
      <c r="E39" s="30" t="s">
        <v>16</v>
      </c>
      <c r="F39" s="60" t="s">
        <v>99</v>
      </c>
      <c r="G39" s="28">
        <f>IF(AND(OR($G$2="Y",$H$2="Y"),I39&lt;5,J39&lt;5),IF(AND(I39=I38,J39=J38),G38+1,1),"")</f>
      </c>
      <c r="H39" s="24" t="e">
        <f>IF(AND($H$2="Y",J39&gt;0,OR(AND(G39=1,#REF!=10),AND(G39=2,#REF!=20),AND(G39=3,#REF!=30),AND(G39=4,G111=40),AND(G39=5,G117=50),AND(G39=6,G124=60),AND(G39=7,G133=70),AND(G39=8,#REF!=80),AND(G39=9,G141=90),AND(G39=10,#REF!=100))),VLOOKUP(J39-1,SortLookup!$A$13:$B$16,2,FALSE),"")</f>
        <v>#REF!</v>
      </c>
      <c r="I39" s="40">
        <f>IF(ISNA(VLOOKUP(E39,SortLookup!$A$1:$B$5,2,FALSE))," ",VLOOKUP(E39,SortLookup!$A$1:$B$5,2,FALSE))</f>
        <v>0</v>
      </c>
      <c r="J39" s="25" t="str">
        <f>IF(ISNA(VLOOKUP(F39,SortLookup!$A$7:$B$11,2,FALSE))," ",VLOOKUP(F39,SortLookup!$A$7:$B$11,2,FALSE))</f>
        <v> </v>
      </c>
      <c r="K39" s="75">
        <f>L39+M39+N39</f>
        <v>298.95</v>
      </c>
      <c r="L39" s="76">
        <f>AB39+AO39+BA39+BL39+BY39+CJ39+CU39+DF39+DQ39+EB39+EM39+EX39+FI39+FT39+GE39+GP39+HA39+HL39+HW39+IH39</f>
        <v>282.95</v>
      </c>
      <c r="M39" s="46">
        <f>AD39+AQ39+BC39+BN39+CA39+CL39+CW39+DH39+DS39+ED39+EO39+EZ39+FK39+FV39+GG39+GR39+HC39+HN39+HY39+IJ39</f>
        <v>8</v>
      </c>
      <c r="N39" s="47">
        <f>O39/2</f>
        <v>8</v>
      </c>
      <c r="O39" s="77">
        <f>W39+AJ39+AV39+BG39+BT39+CE39+CP39+DA39+DL39+DW39+EH39+ES39+FD39+FO39+FZ39+GK39+GV39+HG39+HR39+IC39</f>
        <v>16</v>
      </c>
      <c r="P39" s="37">
        <v>42.22</v>
      </c>
      <c r="Q39" s="34"/>
      <c r="R39" s="34"/>
      <c r="S39" s="34"/>
      <c r="T39" s="34"/>
      <c r="U39" s="34"/>
      <c r="V39" s="34"/>
      <c r="W39" s="35">
        <v>1</v>
      </c>
      <c r="X39" s="35">
        <v>0</v>
      </c>
      <c r="Y39" s="35">
        <v>0</v>
      </c>
      <c r="Z39" s="35"/>
      <c r="AA39" s="36">
        <v>0</v>
      </c>
      <c r="AB39" s="33">
        <f>P39+Q39+R39+S39+T39+U39+V39</f>
        <v>42.22</v>
      </c>
      <c r="AC39" s="32">
        <f>W39/2</f>
        <v>0.5</v>
      </c>
      <c r="AD39" s="26">
        <f>(X39*3)+(Y39*5)+(Z39*5)+(AA39*20)</f>
        <v>0</v>
      </c>
      <c r="AE39" s="61">
        <f>AB39+AC39+AD39</f>
        <v>42.72</v>
      </c>
      <c r="AF39" s="37">
        <v>52.46</v>
      </c>
      <c r="AG39" s="34"/>
      <c r="AH39" s="34"/>
      <c r="AI39" s="34"/>
      <c r="AJ39" s="35">
        <v>1</v>
      </c>
      <c r="AK39" s="35">
        <v>0</v>
      </c>
      <c r="AL39" s="35">
        <v>0</v>
      </c>
      <c r="AM39" s="35">
        <v>0</v>
      </c>
      <c r="AN39" s="36">
        <v>0</v>
      </c>
      <c r="AO39" s="33">
        <f>AF39+AG39+AH39+AI39</f>
        <v>52.46</v>
      </c>
      <c r="AP39" s="32">
        <f>AJ39/2</f>
        <v>0.5</v>
      </c>
      <c r="AQ39" s="26">
        <f>(AK39*3)+(AL39*5)+(AM39*5)+(AN39*20)</f>
        <v>0</v>
      </c>
      <c r="AR39" s="61">
        <f>AO39+AP39+AQ39</f>
        <v>52.96</v>
      </c>
      <c r="AS39" s="37">
        <v>76.06</v>
      </c>
      <c r="AT39" s="34"/>
      <c r="AU39" s="34"/>
      <c r="AV39" s="35">
        <v>11</v>
      </c>
      <c r="AW39" s="35">
        <v>1</v>
      </c>
      <c r="AX39" s="35">
        <v>0</v>
      </c>
      <c r="AY39" s="35">
        <v>0</v>
      </c>
      <c r="AZ39" s="36">
        <v>0</v>
      </c>
      <c r="BA39" s="33">
        <f>AS39+AT39+AU39</f>
        <v>76.06</v>
      </c>
      <c r="BB39" s="32">
        <f>AV39/2</f>
        <v>5.5</v>
      </c>
      <c r="BC39" s="26">
        <f>(AW39*3)+(AX39*5)+(AY39*5)+(AZ39*20)</f>
        <v>3</v>
      </c>
      <c r="BD39" s="61">
        <f>BA39+BB39+BC39</f>
        <v>84.56</v>
      </c>
      <c r="BE39" s="33"/>
      <c r="BF39" s="58"/>
      <c r="BG39" s="35"/>
      <c r="BH39" s="35"/>
      <c r="BI39" s="35"/>
      <c r="BJ39" s="35"/>
      <c r="BK39" s="36"/>
      <c r="BL39" s="54">
        <f>BE39+BF39</f>
        <v>0</v>
      </c>
      <c r="BM39" s="47">
        <f>BG39/2</f>
        <v>0</v>
      </c>
      <c r="BN39" s="46">
        <f>(BH39*3)+(BI39*5)+(BJ39*5)+(BK39*20)</f>
        <v>0</v>
      </c>
      <c r="BO39" s="45">
        <f>BL39+BM39+BN39</f>
        <v>0</v>
      </c>
      <c r="BP39" s="37">
        <v>65.14</v>
      </c>
      <c r="BQ39" s="34"/>
      <c r="BR39" s="34"/>
      <c r="BS39" s="34"/>
      <c r="BT39" s="35">
        <v>1</v>
      </c>
      <c r="BU39" s="35">
        <v>0</v>
      </c>
      <c r="BV39" s="35">
        <v>0</v>
      </c>
      <c r="BW39" s="35">
        <v>1</v>
      </c>
      <c r="BX39" s="36">
        <v>0</v>
      </c>
      <c r="BY39" s="33">
        <f>BP39+BQ39+BR39+BS39</f>
        <v>65.14</v>
      </c>
      <c r="BZ39" s="32">
        <f>BT39/2</f>
        <v>0.5</v>
      </c>
      <c r="CA39" s="38">
        <f>(BU39*3)+(BV39*5)+(BW39*5)+(BX39*20)</f>
        <v>5</v>
      </c>
      <c r="CB39" s="149">
        <f>BY39+BZ39+CA39</f>
        <v>70.64</v>
      </c>
      <c r="CC39" s="37">
        <v>47.07</v>
      </c>
      <c r="CD39" s="34"/>
      <c r="CE39" s="35">
        <v>2</v>
      </c>
      <c r="CF39" s="35">
        <v>0</v>
      </c>
      <c r="CG39" s="35">
        <v>0</v>
      </c>
      <c r="CH39" s="35">
        <v>0</v>
      </c>
      <c r="CI39" s="36">
        <v>0</v>
      </c>
      <c r="CJ39" s="33">
        <f>CC39+CD39</f>
        <v>47.07</v>
      </c>
      <c r="CK39" s="32">
        <f>CE39/2</f>
        <v>1</v>
      </c>
      <c r="CL39" s="26">
        <f>(CF39*3)+(CG39*5)+(CH39*5)+(CI39*20)</f>
        <v>0</v>
      </c>
      <c r="CM39" s="127">
        <f>CJ39+CK39+CL39</f>
        <v>48.07</v>
      </c>
      <c r="CN39" s="1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50"/>
      <c r="IL39" s="51"/>
    </row>
    <row r="40" spans="1:246" ht="12.75">
      <c r="A40" s="39">
        <v>21</v>
      </c>
      <c r="B40" s="84" t="s">
        <v>129</v>
      </c>
      <c r="C40" s="29"/>
      <c r="D40" s="30"/>
      <c r="E40" s="85" t="s">
        <v>16</v>
      </c>
      <c r="F40" s="86" t="s">
        <v>95</v>
      </c>
      <c r="G40" s="28">
        <f>IF(AND(OR($G$2="Y",$H$2="Y"),I40&lt;5,J40&lt;5),IF(AND(I40=I39,J40=J39),G39+1,1),"")</f>
      </c>
      <c r="H40" s="24" t="e">
        <f>IF(AND($H$2="Y",J40&gt;0,OR(AND(G40=1,#REF!=10),AND(G40=2,#REF!=20),AND(G40=3,#REF!=30),AND(G40=4,G89=40),AND(G40=5,G95=50),AND(G40=6,#REF!=60),AND(G40=7,G104=70),AND(G40=8,#REF!=80),AND(G40=9,G112=90),AND(G40=10,#REF!=100))),VLOOKUP(J40-1,SortLookup!$A$13:$B$16,2,FALSE),"")</f>
        <v>#REF!</v>
      </c>
      <c r="I40" s="40">
        <f>IF(ISNA(VLOOKUP(E40,SortLookup!$A$1:$B$5,2,FALSE))," ",VLOOKUP(E40,SortLookup!$A$1:$B$5,2,FALSE))</f>
        <v>0</v>
      </c>
      <c r="J40" s="25" t="str">
        <f>IF(ISNA(VLOOKUP(F40,SortLookup!$A$7:$B$11,2,FALSE))," ",VLOOKUP(F40,SortLookup!$A$7:$B$11,2,FALSE))</f>
        <v> </v>
      </c>
      <c r="K40" s="75">
        <f>L40+M40+N40</f>
        <v>306.01</v>
      </c>
      <c r="L40" s="76">
        <f>AB40+AO40+BA40+BL40+BY40+CJ40+CU40+DF40+DQ40+EB40+EM40+EX40+FI40+FT40+GE40+GP40+HA40+HL40+HW40+IH40</f>
        <v>286.51</v>
      </c>
      <c r="M40" s="46">
        <f>AD40+AQ40+BC40+BN40+CA40+CL40+CW40+DH40+DS40+ED40+EO40+EZ40+FK40+FV40+GG40+GR40+HC40+HN40+HY40+IJ40</f>
        <v>10</v>
      </c>
      <c r="N40" s="47">
        <f>O40/2</f>
        <v>9.5</v>
      </c>
      <c r="O40" s="77">
        <f>W40+AJ40+AV40+BG40+BT40+CE40+CP40+DA40+DL40+DW40+EH40+ES40+FD40+FO40+FZ40+GK40+GV40+HG40+HR40+IC40</f>
        <v>19</v>
      </c>
      <c r="P40" s="37">
        <v>38.63</v>
      </c>
      <c r="Q40" s="34"/>
      <c r="R40" s="34"/>
      <c r="S40" s="34"/>
      <c r="T40" s="34"/>
      <c r="U40" s="34"/>
      <c r="V40" s="34"/>
      <c r="W40" s="35">
        <v>1</v>
      </c>
      <c r="X40" s="35">
        <v>0</v>
      </c>
      <c r="Y40" s="35">
        <v>0</v>
      </c>
      <c r="Z40" s="35">
        <v>1</v>
      </c>
      <c r="AA40" s="36">
        <v>0</v>
      </c>
      <c r="AB40" s="33">
        <f>P40+Q40+R40+S40+T40+U40+V40</f>
        <v>38.63</v>
      </c>
      <c r="AC40" s="32">
        <f>W40/2</f>
        <v>0.5</v>
      </c>
      <c r="AD40" s="26">
        <f>(X40*3)+(Y40*5)+(Z40*5)+(AA40*20)</f>
        <v>5</v>
      </c>
      <c r="AE40" s="61">
        <f>AB40+AC40+AD40</f>
        <v>44.13</v>
      </c>
      <c r="AF40" s="37">
        <v>38.69</v>
      </c>
      <c r="AG40" s="34"/>
      <c r="AH40" s="34"/>
      <c r="AI40" s="34"/>
      <c r="AJ40" s="35">
        <v>4</v>
      </c>
      <c r="AK40" s="35">
        <v>0</v>
      </c>
      <c r="AL40" s="35">
        <v>0</v>
      </c>
      <c r="AM40" s="35">
        <v>0</v>
      </c>
      <c r="AN40" s="36">
        <v>0</v>
      </c>
      <c r="AO40" s="33">
        <f>AF40+AG40+AH40+AI40</f>
        <v>38.69</v>
      </c>
      <c r="AP40" s="32">
        <f>AJ40/2</f>
        <v>2</v>
      </c>
      <c r="AQ40" s="26">
        <f>(AK40*3)+(AL40*5)+(AM40*5)+(AN40*20)</f>
        <v>0</v>
      </c>
      <c r="AR40" s="61">
        <f>AO40+AP40+AQ40</f>
        <v>40.69</v>
      </c>
      <c r="AS40" s="37">
        <v>57.5</v>
      </c>
      <c r="AT40" s="34"/>
      <c r="AU40" s="34"/>
      <c r="AV40" s="35">
        <v>13</v>
      </c>
      <c r="AW40" s="35">
        <v>0</v>
      </c>
      <c r="AX40" s="35">
        <v>1</v>
      </c>
      <c r="AY40" s="35">
        <v>0</v>
      </c>
      <c r="AZ40" s="36">
        <v>0</v>
      </c>
      <c r="BA40" s="33">
        <f>AS40+AT40+AU40</f>
        <v>57.5</v>
      </c>
      <c r="BB40" s="32">
        <f>AV40/2</f>
        <v>6.5</v>
      </c>
      <c r="BC40" s="26">
        <f>(AW40*3)+(AX40*5)+(AY40*5)+(AZ40*20)</f>
        <v>5</v>
      </c>
      <c r="BD40" s="61">
        <f>BA40+BB40+BC40</f>
        <v>69</v>
      </c>
      <c r="BE40" s="33"/>
      <c r="BF40" s="58"/>
      <c r="BG40" s="35"/>
      <c r="BH40" s="35"/>
      <c r="BI40" s="35"/>
      <c r="BJ40" s="35"/>
      <c r="BK40" s="36"/>
      <c r="BL40" s="54">
        <f>BE40+BF40</f>
        <v>0</v>
      </c>
      <c r="BM40" s="47">
        <f>BG40/2</f>
        <v>0</v>
      </c>
      <c r="BN40" s="46">
        <f>(BH40*3)+(BI40*5)+(BJ40*5)+(BK40*20)</f>
        <v>0</v>
      </c>
      <c r="BO40" s="45">
        <f>BL40+BM40+BN40</f>
        <v>0</v>
      </c>
      <c r="BP40" s="37">
        <v>106.37</v>
      </c>
      <c r="BQ40" s="34"/>
      <c r="BR40" s="34"/>
      <c r="BS40" s="34"/>
      <c r="BT40" s="35">
        <v>1</v>
      </c>
      <c r="BU40" s="35">
        <v>0</v>
      </c>
      <c r="BV40" s="35">
        <v>0</v>
      </c>
      <c r="BW40" s="35">
        <v>0</v>
      </c>
      <c r="BX40" s="36">
        <v>0</v>
      </c>
      <c r="BY40" s="33">
        <f>BP40+BQ40+BR40+BS40</f>
        <v>106.37</v>
      </c>
      <c r="BZ40" s="32">
        <f>BT40/2</f>
        <v>0.5</v>
      </c>
      <c r="CA40" s="38">
        <f>(BU40*3)+(BV40*5)+(BW40*5)+(BX40*20)</f>
        <v>0</v>
      </c>
      <c r="CB40" s="149">
        <f>BY40+BZ40+CA40</f>
        <v>106.87</v>
      </c>
      <c r="CC40" s="37">
        <v>45.32</v>
      </c>
      <c r="CD40" s="34"/>
      <c r="CE40" s="35">
        <v>0</v>
      </c>
      <c r="CF40" s="35">
        <v>0</v>
      </c>
      <c r="CG40" s="35">
        <v>0</v>
      </c>
      <c r="CH40" s="35">
        <v>0</v>
      </c>
      <c r="CI40" s="36">
        <v>0</v>
      </c>
      <c r="CJ40" s="33">
        <f>CC40+CD40</f>
        <v>45.32</v>
      </c>
      <c r="CK40" s="32">
        <f>CE40/2</f>
        <v>0</v>
      </c>
      <c r="CL40" s="26">
        <f>(CF40*3)+(CG40*5)+(CH40*5)+(CI40*20)</f>
        <v>0</v>
      </c>
      <c r="CM40" s="127">
        <f>CJ40+CK40+CL40</f>
        <v>45.32</v>
      </c>
      <c r="CN40" s="1"/>
      <c r="CO40" s="1"/>
      <c r="CP40" s="2"/>
      <c r="CQ40" s="2"/>
      <c r="CR40" s="2"/>
      <c r="CS40" s="2"/>
      <c r="CT40" s="2"/>
      <c r="CU40" s="7"/>
      <c r="CV40" s="14"/>
      <c r="CW40" s="6"/>
      <c r="CX40" s="15"/>
      <c r="CY40" s="16"/>
      <c r="CZ40" s="1"/>
      <c r="DA40" s="2"/>
      <c r="DB40" s="2"/>
      <c r="DC40" s="2"/>
      <c r="DD40" s="2"/>
      <c r="DE40" s="2"/>
      <c r="DF40" s="7"/>
      <c r="DG40" s="14"/>
      <c r="DH40" s="6"/>
      <c r="DI40" s="15"/>
      <c r="DJ40" s="16"/>
      <c r="DK40" s="1"/>
      <c r="DL40" s="2"/>
      <c r="DM40" s="2"/>
      <c r="DN40" s="2"/>
      <c r="DO40" s="2"/>
      <c r="DP40" s="2"/>
      <c r="DQ40" s="7"/>
      <c r="DR40" s="14"/>
      <c r="DS40" s="6"/>
      <c r="DT40" s="15"/>
      <c r="DU40" s="16"/>
      <c r="DV40" s="1"/>
      <c r="DW40" s="2"/>
      <c r="DX40" s="2"/>
      <c r="DY40" s="2"/>
      <c r="DZ40" s="2"/>
      <c r="EA40" s="2"/>
      <c r="EB40" s="7"/>
      <c r="EC40" s="14"/>
      <c r="ED40" s="6"/>
      <c r="EE40" s="15"/>
      <c r="EF40" s="16"/>
      <c r="EG40" s="1"/>
      <c r="EH40" s="2"/>
      <c r="EI40" s="2"/>
      <c r="EJ40" s="2"/>
      <c r="EK40" s="2"/>
      <c r="EL40" s="2"/>
      <c r="EM40" s="7"/>
      <c r="EN40" s="14"/>
      <c r="EO40" s="6"/>
      <c r="EP40" s="15"/>
      <c r="EQ40" s="16"/>
      <c r="ER40" s="1"/>
      <c r="ES40" s="2"/>
      <c r="ET40" s="2"/>
      <c r="EU40" s="2"/>
      <c r="EV40" s="2"/>
      <c r="EW40" s="2"/>
      <c r="EX40" s="7"/>
      <c r="EY40" s="14"/>
      <c r="EZ40" s="6"/>
      <c r="FA40" s="15"/>
      <c r="FB40" s="16"/>
      <c r="FC40" s="1"/>
      <c r="FD40" s="2"/>
      <c r="FE40" s="2"/>
      <c r="FF40" s="2"/>
      <c r="FG40" s="2"/>
      <c r="FH40" s="2"/>
      <c r="FI40" s="7"/>
      <c r="FJ40" s="14"/>
      <c r="FK40" s="6"/>
      <c r="FL40" s="15"/>
      <c r="FM40" s="16"/>
      <c r="FN40" s="1"/>
      <c r="FO40" s="2"/>
      <c r="FP40" s="2"/>
      <c r="FQ40" s="2"/>
      <c r="FR40" s="2"/>
      <c r="FS40" s="2"/>
      <c r="FT40" s="7"/>
      <c r="FU40" s="14"/>
      <c r="FV40" s="6"/>
      <c r="FW40" s="15"/>
      <c r="FX40" s="16"/>
      <c r="FY40" s="1"/>
      <c r="FZ40" s="2"/>
      <c r="GA40" s="2"/>
      <c r="GB40" s="2"/>
      <c r="GC40" s="2"/>
      <c r="GD40" s="2"/>
      <c r="GE40" s="7"/>
      <c r="GF40" s="14"/>
      <c r="GG40" s="6"/>
      <c r="GH40" s="15"/>
      <c r="GI40" s="16"/>
      <c r="GJ40" s="1"/>
      <c r="GK40" s="2"/>
      <c r="GL40" s="2"/>
      <c r="GM40" s="2"/>
      <c r="GN40" s="2"/>
      <c r="GO40" s="2"/>
      <c r="GP40" s="7"/>
      <c r="GQ40" s="14"/>
      <c r="GR40" s="6"/>
      <c r="GS40" s="15"/>
      <c r="GT40" s="16"/>
      <c r="GU40" s="1"/>
      <c r="GV40" s="2"/>
      <c r="GW40" s="2"/>
      <c r="GX40" s="2"/>
      <c r="GY40" s="2"/>
      <c r="GZ40" s="2"/>
      <c r="HA40" s="7"/>
      <c r="HB40" s="14"/>
      <c r="HC40" s="6"/>
      <c r="HD40" s="15"/>
      <c r="HE40" s="16"/>
      <c r="HF40" s="1"/>
      <c r="HG40" s="2"/>
      <c r="HH40" s="2"/>
      <c r="HI40" s="2"/>
      <c r="HJ40" s="2"/>
      <c r="HK40" s="2"/>
      <c r="HL40" s="7"/>
      <c r="HM40" s="14"/>
      <c r="HN40" s="6"/>
      <c r="HO40" s="15"/>
      <c r="HP40" s="16"/>
      <c r="HQ40" s="1"/>
      <c r="HR40" s="2"/>
      <c r="HS40" s="2"/>
      <c r="HT40" s="2"/>
      <c r="HU40" s="2"/>
      <c r="HV40" s="2"/>
      <c r="HW40" s="7"/>
      <c r="HX40" s="14"/>
      <c r="HY40" s="6"/>
      <c r="HZ40" s="15"/>
      <c r="IA40" s="16"/>
      <c r="IB40" s="1"/>
      <c r="IC40" s="2"/>
      <c r="ID40" s="2"/>
      <c r="IE40" s="2"/>
      <c r="IF40" s="2"/>
      <c r="IG40" s="2"/>
      <c r="IH40" s="7"/>
      <c r="II40" s="14"/>
      <c r="IJ40" s="6"/>
      <c r="IK40" s="50"/>
      <c r="IL40" s="51"/>
    </row>
    <row r="41" spans="1:246" ht="12.75">
      <c r="A41" s="39">
        <v>22</v>
      </c>
      <c r="B41" s="84" t="s">
        <v>144</v>
      </c>
      <c r="C41" s="29"/>
      <c r="D41" s="85"/>
      <c r="E41" s="85" t="s">
        <v>16</v>
      </c>
      <c r="F41" s="86" t="s">
        <v>95</v>
      </c>
      <c r="G41" s="28">
        <f>IF(AND(OR($G$2="Y",$H$2="Y"),I41&lt;5,J41&lt;5),IF(AND(I41=I40,J41=J40),G40+1,1),"")</f>
      </c>
      <c r="H41" s="24" t="e">
        <f>IF(AND($H$2="Y",J41&gt;0,OR(AND(G41=1,#REF!=10),AND(G41=2,#REF!=20),AND(G41=3,#REF!=30),AND(G41=4,G95=40),AND(G41=5,G101=50),AND(G41=6,G108=60),AND(G41=7,G117=70),AND(G41=8,#REF!=80),AND(G41=9,G125=90),AND(G41=10,#REF!=100))),VLOOKUP(J41-1,SortLookup!$A$13:$B$16,2,FALSE),"")</f>
        <v>#REF!</v>
      </c>
      <c r="I41" s="40">
        <f>IF(ISNA(VLOOKUP(E41,SortLookup!$A$1:$B$5,2,FALSE))," ",VLOOKUP(E41,SortLookup!$A$1:$B$5,2,FALSE))</f>
        <v>0</v>
      </c>
      <c r="J41" s="25" t="str">
        <f>IF(ISNA(VLOOKUP(F41,SortLookup!$A$7:$B$11,2,FALSE))," ",VLOOKUP(F41,SortLookup!$A$7:$B$11,2,FALSE))</f>
        <v> </v>
      </c>
      <c r="K41" s="75">
        <f>L41+M41+N41</f>
        <v>311.03</v>
      </c>
      <c r="L41" s="76">
        <f>AB41+AO41+BA41+BL41+BY41+CJ41+CU41+DF41+DQ41+EB41+EM41+EX41+FI41+FT41+GE41+GP41+HA41+HL41+HW41+IH41</f>
        <v>294.03</v>
      </c>
      <c r="M41" s="46">
        <f>AD41+AQ41+BC41+BN41+CA41+CL41+CW41+DH41+DS41+ED41+EO41+EZ41+FK41+FV41+GG41+GR41+HC41+HN41+HY41+IJ41</f>
        <v>8</v>
      </c>
      <c r="N41" s="47">
        <f>O41/2</f>
        <v>9</v>
      </c>
      <c r="O41" s="77">
        <f>W41+AJ41+AV41+BG41+BT41+CE41+CP41+DA41+DL41+DW41+EH41+ES41+FD41+FO41+FZ41+GK41+GV41+HG41+HR41+IC41</f>
        <v>18</v>
      </c>
      <c r="P41" s="37">
        <v>44.83</v>
      </c>
      <c r="Q41" s="34"/>
      <c r="R41" s="34"/>
      <c r="S41" s="34"/>
      <c r="T41" s="34"/>
      <c r="U41" s="34"/>
      <c r="V41" s="34"/>
      <c r="W41" s="35">
        <v>0</v>
      </c>
      <c r="X41" s="35">
        <v>0</v>
      </c>
      <c r="Y41" s="35">
        <v>0</v>
      </c>
      <c r="Z41" s="35">
        <v>0</v>
      </c>
      <c r="AA41" s="36">
        <v>0</v>
      </c>
      <c r="AB41" s="33">
        <f>P41+Q41+R41+S41+T41+U41+V41</f>
        <v>44.83</v>
      </c>
      <c r="AC41" s="32">
        <f>W41/2</f>
        <v>0</v>
      </c>
      <c r="AD41" s="26">
        <f>(X41*3)+(Y41*5)+(Z41*5)+(AA41*20)</f>
        <v>0</v>
      </c>
      <c r="AE41" s="61">
        <f>AB41+AC41+AD41</f>
        <v>44.83</v>
      </c>
      <c r="AF41" s="37">
        <v>41.66</v>
      </c>
      <c r="AG41" s="34"/>
      <c r="AH41" s="34"/>
      <c r="AI41" s="34"/>
      <c r="AJ41" s="35">
        <v>0</v>
      </c>
      <c r="AK41" s="35">
        <v>0</v>
      </c>
      <c r="AL41" s="35">
        <v>0</v>
      </c>
      <c r="AM41" s="35">
        <v>0</v>
      </c>
      <c r="AN41" s="36">
        <v>0</v>
      </c>
      <c r="AO41" s="33">
        <f>AF41+AG41+AH41+AI41</f>
        <v>41.66</v>
      </c>
      <c r="AP41" s="32">
        <f>AJ41/2</f>
        <v>0</v>
      </c>
      <c r="AQ41" s="26">
        <f>(AK41*3)+(AL41*5)+(AM41*5)+(AN41*20)</f>
        <v>0</v>
      </c>
      <c r="AR41" s="61">
        <f>AO41+AP41+AQ41</f>
        <v>41.66</v>
      </c>
      <c r="AS41" s="37">
        <v>85.04</v>
      </c>
      <c r="AT41" s="34"/>
      <c r="AU41" s="34"/>
      <c r="AV41" s="35">
        <v>1</v>
      </c>
      <c r="AW41" s="35">
        <v>0</v>
      </c>
      <c r="AX41" s="35">
        <v>0</v>
      </c>
      <c r="AY41" s="35">
        <v>0</v>
      </c>
      <c r="AZ41" s="36">
        <v>0</v>
      </c>
      <c r="BA41" s="33">
        <f>AS41+AT41+AU41</f>
        <v>85.04</v>
      </c>
      <c r="BB41" s="32">
        <f>AV41/2</f>
        <v>0.5</v>
      </c>
      <c r="BC41" s="26">
        <f>(AW41*3)+(AX41*5)+(AY41*5)+(AZ41*20)</f>
        <v>0</v>
      </c>
      <c r="BD41" s="61">
        <f>BA41+BB41+BC41</f>
        <v>85.54</v>
      </c>
      <c r="BE41" s="33"/>
      <c r="BF41" s="58"/>
      <c r="BG41" s="35"/>
      <c r="BH41" s="35"/>
      <c r="BI41" s="35"/>
      <c r="BJ41" s="35"/>
      <c r="BK41" s="36"/>
      <c r="BL41" s="54">
        <f>BE41+BF41</f>
        <v>0</v>
      </c>
      <c r="BM41" s="47">
        <f>BG41/2</f>
        <v>0</v>
      </c>
      <c r="BN41" s="46">
        <f>(BH41*3)+(BI41*5)+(BJ41*5)+(BK41*20)</f>
        <v>0</v>
      </c>
      <c r="BO41" s="45">
        <f>BL41+BM41+BN41</f>
        <v>0</v>
      </c>
      <c r="BP41" s="37">
        <v>52.78</v>
      </c>
      <c r="BQ41" s="34"/>
      <c r="BR41" s="34"/>
      <c r="BS41" s="34"/>
      <c r="BT41" s="35">
        <v>12</v>
      </c>
      <c r="BU41" s="35">
        <v>0</v>
      </c>
      <c r="BV41" s="35">
        <v>1</v>
      </c>
      <c r="BW41" s="35">
        <v>0</v>
      </c>
      <c r="BX41" s="36">
        <v>0</v>
      </c>
      <c r="BY41" s="33">
        <f>BP41+BQ41+BR41+BS41</f>
        <v>52.78</v>
      </c>
      <c r="BZ41" s="32">
        <f>BT41/2</f>
        <v>6</v>
      </c>
      <c r="CA41" s="38">
        <f>(BU41*3)+(BV41*5)+(BW41*5)+(BX41*20)</f>
        <v>5</v>
      </c>
      <c r="CB41" s="149">
        <f>BY41+BZ41+CA41</f>
        <v>63.78</v>
      </c>
      <c r="CC41" s="37">
        <v>69.72</v>
      </c>
      <c r="CD41" s="34"/>
      <c r="CE41" s="35">
        <v>5</v>
      </c>
      <c r="CF41" s="35">
        <v>1</v>
      </c>
      <c r="CG41" s="35">
        <v>0</v>
      </c>
      <c r="CH41" s="35">
        <v>0</v>
      </c>
      <c r="CI41" s="36">
        <v>0</v>
      </c>
      <c r="CJ41" s="33">
        <f>CC41+CD41</f>
        <v>69.72</v>
      </c>
      <c r="CK41" s="32">
        <f>CE41/2</f>
        <v>2.5</v>
      </c>
      <c r="CL41" s="26">
        <f>(CF41*3)+(CG41*5)+(CH41*5)+(CI41*20)</f>
        <v>3</v>
      </c>
      <c r="CM41" s="127">
        <f>CJ41+CK41+CL41</f>
        <v>75.22</v>
      </c>
      <c r="CN41" s="1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50"/>
      <c r="IL41" s="51"/>
    </row>
    <row r="42" spans="1:246" ht="12.75">
      <c r="A42" s="39">
        <v>23</v>
      </c>
      <c r="B42" s="84" t="s">
        <v>135</v>
      </c>
      <c r="C42" s="29"/>
      <c r="D42" s="30"/>
      <c r="E42" s="85" t="s">
        <v>16</v>
      </c>
      <c r="F42" s="86" t="s">
        <v>95</v>
      </c>
      <c r="G42" s="28">
        <f>IF(AND(OR($G$2="Y",$H$2="Y"),I42&lt;5,J42&lt;5),IF(AND(I42=I41,J42=J41),G41+1,1),"")</f>
      </c>
      <c r="H42" s="24" t="e">
        <f>IF(AND($H$2="Y",J42&gt;0,OR(AND(G42=1,#REF!=10),AND(G42=2,#REF!=20),AND(G42=3,#REF!=30),AND(G42=4,G96=40),AND(G42=5,G102=50),AND(G42=6,G109=60),AND(G42=7,G118=70),AND(G42=8,#REF!=80),AND(G42=9,G126=90),AND(G42=10,#REF!=100))),VLOOKUP(J42-1,SortLookup!$A$13:$B$16,2,FALSE),"")</f>
        <v>#REF!</v>
      </c>
      <c r="I42" s="40">
        <f>IF(ISNA(VLOOKUP(E42,SortLookup!$A$1:$B$5,2,FALSE))," ",VLOOKUP(E42,SortLookup!$A$1:$B$5,2,FALSE))</f>
        <v>0</v>
      </c>
      <c r="J42" s="25" t="str">
        <f>IF(ISNA(VLOOKUP(F42,SortLookup!$A$7:$B$11,2,FALSE))," ",VLOOKUP(F42,SortLookup!$A$7:$B$11,2,FALSE))</f>
        <v> </v>
      </c>
      <c r="K42" s="75">
        <f>L42+M42+N42</f>
        <v>321.47</v>
      </c>
      <c r="L42" s="76">
        <f>AB42+AO42+BA42+BL42+BY42+CJ42+CU42+DF42+DQ42+EB42+EM42+EX42+FI42+FT42+GE42+GP42+HA42+HL42+HW42+IH42</f>
        <v>295.47</v>
      </c>
      <c r="M42" s="46">
        <f>AD42+AQ42+BC42+BN42+CA42+CL42+CW42+DH42+DS42+ED42+EO42+EZ42+FK42+FV42+GG42+GR42+HC42+HN42+HY42+IJ42</f>
        <v>18</v>
      </c>
      <c r="N42" s="47">
        <f>O42/2</f>
        <v>8</v>
      </c>
      <c r="O42" s="77">
        <f>W42+AJ42+AV42+BG42+BT42+CE42+CP42+DA42+DL42+DW42+EH42+ES42+FD42+FO42+FZ42+GK42+GV42+HG42+HR42+IC42</f>
        <v>16</v>
      </c>
      <c r="P42" s="37">
        <v>39.18</v>
      </c>
      <c r="Q42" s="34"/>
      <c r="R42" s="34"/>
      <c r="S42" s="34"/>
      <c r="T42" s="34"/>
      <c r="U42" s="34"/>
      <c r="V42" s="34"/>
      <c r="W42" s="35">
        <v>6</v>
      </c>
      <c r="X42" s="35">
        <v>0</v>
      </c>
      <c r="Y42" s="35">
        <v>0</v>
      </c>
      <c r="Z42" s="35">
        <v>0</v>
      </c>
      <c r="AA42" s="36">
        <v>0</v>
      </c>
      <c r="AB42" s="33">
        <f>P42+Q42+R42+S42+T42+U42+V42</f>
        <v>39.18</v>
      </c>
      <c r="AC42" s="32">
        <f>W42/2</f>
        <v>3</v>
      </c>
      <c r="AD42" s="26">
        <f>(X42*3)+(Y42*5)+(Z42*5)+(AA42*20)</f>
        <v>0</v>
      </c>
      <c r="AE42" s="61">
        <f>AB42+AC42+AD42</f>
        <v>42.18</v>
      </c>
      <c r="AF42" s="37">
        <v>56.28</v>
      </c>
      <c r="AG42" s="34"/>
      <c r="AH42" s="34"/>
      <c r="AI42" s="34"/>
      <c r="AJ42" s="35">
        <v>5</v>
      </c>
      <c r="AK42" s="35">
        <v>0</v>
      </c>
      <c r="AL42" s="35">
        <v>1</v>
      </c>
      <c r="AM42" s="35">
        <v>0</v>
      </c>
      <c r="AN42" s="36">
        <v>0</v>
      </c>
      <c r="AO42" s="33">
        <f>AF42+AG42+AH42+AI42</f>
        <v>56.28</v>
      </c>
      <c r="AP42" s="32">
        <f>AJ42/2</f>
        <v>2.5</v>
      </c>
      <c r="AQ42" s="26">
        <f>(AK42*3)+(AL42*5)+(AM42*5)+(AN42*20)</f>
        <v>5</v>
      </c>
      <c r="AR42" s="61">
        <f>AO42+AP42+AQ42</f>
        <v>63.78</v>
      </c>
      <c r="AS42" s="37">
        <v>71.66</v>
      </c>
      <c r="AT42" s="34"/>
      <c r="AU42" s="34"/>
      <c r="AV42" s="35">
        <v>3</v>
      </c>
      <c r="AW42" s="35">
        <v>1</v>
      </c>
      <c r="AX42" s="35">
        <v>0</v>
      </c>
      <c r="AY42" s="35">
        <v>0</v>
      </c>
      <c r="AZ42" s="36">
        <v>0</v>
      </c>
      <c r="BA42" s="33">
        <f>AS42+AT42+AU42</f>
        <v>71.66</v>
      </c>
      <c r="BB42" s="32">
        <f>AV42/2</f>
        <v>1.5</v>
      </c>
      <c r="BC42" s="26">
        <f>(AW42*3)+(AX42*5)+(AY42*5)+(AZ42*20)</f>
        <v>3</v>
      </c>
      <c r="BD42" s="61">
        <f>BA42+BB42+BC42</f>
        <v>76.16</v>
      </c>
      <c r="BE42" s="33"/>
      <c r="BF42" s="58"/>
      <c r="BG42" s="35"/>
      <c r="BH42" s="35"/>
      <c r="BI42" s="35"/>
      <c r="BJ42" s="35"/>
      <c r="BK42" s="36"/>
      <c r="BL42" s="54">
        <f>BE42+BF42</f>
        <v>0</v>
      </c>
      <c r="BM42" s="47">
        <f>BG42/2</f>
        <v>0</v>
      </c>
      <c r="BN42" s="46">
        <f>(BH42*3)+(BI42*5)+(BJ42*5)+(BK42*20)</f>
        <v>0</v>
      </c>
      <c r="BO42" s="45">
        <f>BL42+BM42+BN42</f>
        <v>0</v>
      </c>
      <c r="BP42" s="37">
        <v>57.83</v>
      </c>
      <c r="BQ42" s="34"/>
      <c r="BR42" s="34"/>
      <c r="BS42" s="34"/>
      <c r="BT42" s="35">
        <v>0</v>
      </c>
      <c r="BU42" s="35">
        <v>0</v>
      </c>
      <c r="BV42" s="35">
        <v>0</v>
      </c>
      <c r="BW42" s="35">
        <v>1</v>
      </c>
      <c r="BX42" s="36">
        <v>0</v>
      </c>
      <c r="BY42" s="33">
        <f>BP42+BQ42+BR42+BS42</f>
        <v>57.83</v>
      </c>
      <c r="BZ42" s="32">
        <f>BT42/2</f>
        <v>0</v>
      </c>
      <c r="CA42" s="38">
        <f>(BU42*3)+(BV42*5)+(BW42*5)+(BX42*20)</f>
        <v>5</v>
      </c>
      <c r="CB42" s="149">
        <f>BY42+BZ42+CA42</f>
        <v>62.83</v>
      </c>
      <c r="CC42" s="37">
        <v>70.52</v>
      </c>
      <c r="CD42" s="34"/>
      <c r="CE42" s="35">
        <v>2</v>
      </c>
      <c r="CF42" s="35">
        <v>0</v>
      </c>
      <c r="CG42" s="35">
        <v>0</v>
      </c>
      <c r="CH42" s="35">
        <v>1</v>
      </c>
      <c r="CI42" s="36">
        <v>0</v>
      </c>
      <c r="CJ42" s="33">
        <f>CC42+CD42</f>
        <v>70.52</v>
      </c>
      <c r="CK42" s="32">
        <f>CE42/2</f>
        <v>1</v>
      </c>
      <c r="CL42" s="26">
        <f>(CF42*3)+(CG42*5)+(CH42*5)+(CI42*20)</f>
        <v>5</v>
      </c>
      <c r="CM42" s="127">
        <f>CJ42+CK42+CL42</f>
        <v>76.52</v>
      </c>
      <c r="CN42" s="1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50"/>
      <c r="IL42" s="51"/>
    </row>
    <row r="43" spans="1:246" ht="12.75">
      <c r="A43" s="39">
        <v>24</v>
      </c>
      <c r="B43" s="84" t="s">
        <v>101</v>
      </c>
      <c r="C43" s="29"/>
      <c r="D43" s="30"/>
      <c r="E43" s="85" t="s">
        <v>16</v>
      </c>
      <c r="F43" s="86" t="s">
        <v>24</v>
      </c>
      <c r="G43" s="28">
        <f>IF(AND(OR($G$2="Y",$H$2="Y"),I43&lt;5,J43&lt;5),IF(AND(I43=I42,J43=J42),G42+1,1),"")</f>
      </c>
      <c r="H43" s="24" t="e">
        <f>IF(AND($H$2="Y",J43&gt;0,OR(AND(G43=1,#REF!=10),AND(G43=2,#REF!=20),AND(G43=3,#REF!=30),AND(G43=4,G100=40),AND(G43=5,G106=50),AND(G43=6,G113=60),AND(G43=7,G122=70),AND(G43=8,#REF!=80),AND(G43=9,G130=90),AND(G43=10,#REF!=100))),VLOOKUP(J43-1,SortLookup!$A$13:$B$16,2,FALSE),"")</f>
        <v>#REF!</v>
      </c>
      <c r="I43" s="40">
        <f>IF(ISNA(VLOOKUP(E43,SortLookup!$A$1:$B$5,2,FALSE))," ",VLOOKUP(E43,SortLookup!$A$1:$B$5,2,FALSE))</f>
        <v>0</v>
      </c>
      <c r="J43" s="25">
        <f>IF(ISNA(VLOOKUP(F43,SortLookup!$A$7:$B$11,2,FALSE))," ",VLOOKUP(F43,SortLookup!$A$7:$B$11,2,FALSE))</f>
        <v>4</v>
      </c>
      <c r="K43" s="75">
        <f>L43+M43+N43</f>
        <v>338.53</v>
      </c>
      <c r="L43" s="76">
        <f>AB43+AO43+BA43+BL43+BY43+CJ43+CU43+DF43+DQ43+EB43+EM43+EX43+FI43+FT43+GE43+GP43+HA43+HL43+HW43+IH43</f>
        <v>312.03</v>
      </c>
      <c r="M43" s="46">
        <f>AD43+AQ43+BC43+BN43+CA43+CL43+CW43+DH43+DS43+ED43+EO43+EZ43+FK43+FV43+GG43+GR43+HC43+HN43+HY43+IJ43</f>
        <v>13</v>
      </c>
      <c r="N43" s="47">
        <f>O43/2</f>
        <v>13.5</v>
      </c>
      <c r="O43" s="77">
        <f>W43+AJ43+AV43+BG43+BT43+CE43+CP43+DA43+DL43+DW43+EH43+ES43+FD43+FO43+FZ43+GK43+GV43+HG43+HR43+IC43</f>
        <v>27</v>
      </c>
      <c r="P43" s="37">
        <v>50.48</v>
      </c>
      <c r="Q43" s="34"/>
      <c r="R43" s="34"/>
      <c r="S43" s="34"/>
      <c r="T43" s="34"/>
      <c r="U43" s="34"/>
      <c r="V43" s="34"/>
      <c r="W43" s="35">
        <v>0</v>
      </c>
      <c r="X43" s="35">
        <v>0</v>
      </c>
      <c r="Y43" s="35">
        <v>0</v>
      </c>
      <c r="Z43" s="35">
        <v>0</v>
      </c>
      <c r="AA43" s="36">
        <v>0</v>
      </c>
      <c r="AB43" s="33">
        <f>P43+Q43+R43+S43+T43+U43+V43</f>
        <v>50.48</v>
      </c>
      <c r="AC43" s="32">
        <f>W43/2</f>
        <v>0</v>
      </c>
      <c r="AD43" s="26">
        <f>(X43*3)+(Y43*5)+(Z43*5)+(AA43*20)</f>
        <v>0</v>
      </c>
      <c r="AE43" s="61">
        <f>AB43+AC43+AD43</f>
        <v>50.48</v>
      </c>
      <c r="AF43" s="37">
        <v>66.54</v>
      </c>
      <c r="AG43" s="34"/>
      <c r="AH43" s="34"/>
      <c r="AI43" s="34"/>
      <c r="AJ43" s="35">
        <v>0</v>
      </c>
      <c r="AK43" s="35">
        <v>0</v>
      </c>
      <c r="AL43" s="35">
        <v>0</v>
      </c>
      <c r="AM43" s="35">
        <v>1</v>
      </c>
      <c r="AN43" s="36">
        <v>0</v>
      </c>
      <c r="AO43" s="33">
        <f>AF43+AG43+AH43+AI43</f>
        <v>66.54</v>
      </c>
      <c r="AP43" s="32">
        <f>AJ43/2</f>
        <v>0</v>
      </c>
      <c r="AQ43" s="26">
        <f>(AK43*3)+(AL43*5)+(AM43*5)+(AN43*20)</f>
        <v>5</v>
      </c>
      <c r="AR43" s="61">
        <f>AO43+AP43+AQ43</f>
        <v>71.54</v>
      </c>
      <c r="AS43" s="37">
        <v>49.36</v>
      </c>
      <c r="AT43" s="34"/>
      <c r="AU43" s="34"/>
      <c r="AV43" s="35">
        <v>11</v>
      </c>
      <c r="AW43" s="35">
        <v>1</v>
      </c>
      <c r="AX43" s="35">
        <v>0</v>
      </c>
      <c r="AY43" s="35">
        <v>0</v>
      </c>
      <c r="AZ43" s="36">
        <v>0</v>
      </c>
      <c r="BA43" s="33">
        <f>AS43+AT43+AU43</f>
        <v>49.36</v>
      </c>
      <c r="BB43" s="32">
        <f>AV43/2</f>
        <v>5.5</v>
      </c>
      <c r="BC43" s="26">
        <f>(AW43*3)+(AX43*5)+(AY43*5)+(AZ43*20)</f>
        <v>3</v>
      </c>
      <c r="BD43" s="61">
        <f>BA43+BB43+BC43</f>
        <v>57.86</v>
      </c>
      <c r="BE43" s="33"/>
      <c r="BF43" s="58"/>
      <c r="BG43" s="35"/>
      <c r="BH43" s="35"/>
      <c r="BI43" s="35"/>
      <c r="BJ43" s="35"/>
      <c r="BK43" s="36"/>
      <c r="BL43" s="54">
        <f>BE43+BF43</f>
        <v>0</v>
      </c>
      <c r="BM43" s="47">
        <f>BG43/2</f>
        <v>0</v>
      </c>
      <c r="BN43" s="46">
        <f>(BH43*3)+(BI43*5)+(BJ43*5)+(BK43*20)</f>
        <v>0</v>
      </c>
      <c r="BO43" s="45">
        <f>BL43+BM43+BN43</f>
        <v>0</v>
      </c>
      <c r="BP43" s="37">
        <v>70.94</v>
      </c>
      <c r="BQ43" s="34"/>
      <c r="BR43" s="34"/>
      <c r="BS43" s="34"/>
      <c r="BT43" s="35">
        <v>16</v>
      </c>
      <c r="BU43" s="35">
        <v>0</v>
      </c>
      <c r="BV43" s="35">
        <v>1</v>
      </c>
      <c r="BW43" s="35">
        <v>0</v>
      </c>
      <c r="BX43" s="36">
        <v>0</v>
      </c>
      <c r="BY43" s="33">
        <f>BP43+BQ43+BR43+BS43</f>
        <v>70.94</v>
      </c>
      <c r="BZ43" s="32">
        <f>BT43/2</f>
        <v>8</v>
      </c>
      <c r="CA43" s="38">
        <f>(BU43*3)+(BV43*5)+(BW43*5)+(BX43*20)</f>
        <v>5</v>
      </c>
      <c r="CB43" s="149">
        <f>BY43+BZ43+CA43</f>
        <v>83.94</v>
      </c>
      <c r="CC43" s="37">
        <v>74.71</v>
      </c>
      <c r="CD43" s="34"/>
      <c r="CE43" s="35">
        <v>0</v>
      </c>
      <c r="CF43" s="35">
        <v>0</v>
      </c>
      <c r="CG43" s="35">
        <v>0</v>
      </c>
      <c r="CH43" s="35">
        <v>0</v>
      </c>
      <c r="CI43" s="36">
        <v>0</v>
      </c>
      <c r="CJ43" s="33">
        <f>CC43+CD43</f>
        <v>74.71</v>
      </c>
      <c r="CK43" s="32">
        <f>CE43/2</f>
        <v>0</v>
      </c>
      <c r="CL43" s="26">
        <f>(CF43*3)+(CG43*5)+(CH43*5)+(CI43*20)</f>
        <v>0</v>
      </c>
      <c r="CM43" s="127">
        <f>CJ43+CK43+CL43</f>
        <v>74.71</v>
      </c>
      <c r="CN43" s="1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50"/>
      <c r="IL43" s="51"/>
    </row>
    <row r="44" spans="1:246" ht="12.75">
      <c r="A44" s="39">
        <v>25</v>
      </c>
      <c r="B44" s="84" t="s">
        <v>139</v>
      </c>
      <c r="C44" s="29"/>
      <c r="D44" s="85"/>
      <c r="E44" s="85" t="s">
        <v>16</v>
      </c>
      <c r="F44" s="86" t="s">
        <v>95</v>
      </c>
      <c r="G44" s="28">
        <f>IF(AND(OR($G$2="Y",$H$2="Y"),I44&lt;5,J44&lt;5),IF(AND(I44=I43,J44=J43),G43+1,1),"")</f>
      </c>
      <c r="H44" s="24" t="e">
        <f>IF(AND($H$2="Y",J44&gt;0,OR(AND(G44=1,#REF!=10),AND(G44=2,#REF!=20),AND(G44=3,#REF!=30),AND(G44=4,#REF!=40),AND(G44=5,#REF!=50),AND(G44=6,G102=60),AND(G44=7,G111=70),AND(G44=8,#REF!=80),AND(G44=9,G119=90),AND(G44=10,#REF!=100))),VLOOKUP(J44-1,SortLookup!$A$13:$B$16,2,FALSE),"")</f>
        <v>#REF!</v>
      </c>
      <c r="I44" s="40">
        <f>IF(ISNA(VLOOKUP(E44,SortLookup!$A$1:$B$5,2,FALSE))," ",VLOOKUP(E44,SortLookup!$A$1:$B$5,2,FALSE))</f>
        <v>0</v>
      </c>
      <c r="J44" s="25" t="str">
        <f>IF(ISNA(VLOOKUP(F44,SortLookup!$A$7:$B$11,2,FALSE))," ",VLOOKUP(F44,SortLookup!$A$7:$B$11,2,FALSE))</f>
        <v> </v>
      </c>
      <c r="K44" s="75">
        <f>L44+M44+N44</f>
        <v>360.74</v>
      </c>
      <c r="L44" s="76">
        <f>AB44+AO44+BA44+BL44+BY44+CJ44+CU44+DF44+DQ44+EB44+EM44+EX44+FI44+FT44+GE44+GP44+HA44+HL44+HW44+IH44</f>
        <v>358.24</v>
      </c>
      <c r="M44" s="46">
        <f>AD44+AQ44+BC44+BN44+CA44+CL44+CW44+DH44+DS44+ED44+EO44+EZ44+FK44+FV44+GG44+GR44+HC44+HN44+HY44+IJ44</f>
        <v>0</v>
      </c>
      <c r="N44" s="47">
        <f>O44/2</f>
        <v>2.5</v>
      </c>
      <c r="O44" s="77">
        <f>W44+AJ44+AV44+BG44+BT44+CE44+CP44+DA44+DL44+DW44+EH44+ES44+FD44+FO44+FZ44+GK44+GV44+HG44+HR44+IC44</f>
        <v>5</v>
      </c>
      <c r="P44" s="37">
        <v>43.82</v>
      </c>
      <c r="Q44" s="34"/>
      <c r="R44" s="34"/>
      <c r="S44" s="34"/>
      <c r="T44" s="34"/>
      <c r="U44" s="34"/>
      <c r="V44" s="34"/>
      <c r="W44" s="35">
        <v>0</v>
      </c>
      <c r="X44" s="35">
        <v>0</v>
      </c>
      <c r="Y44" s="35">
        <v>0</v>
      </c>
      <c r="Z44" s="35">
        <v>0</v>
      </c>
      <c r="AA44" s="36">
        <v>0</v>
      </c>
      <c r="AB44" s="33">
        <f>P44+Q44+R44+S44+T44+U44+V44</f>
        <v>43.82</v>
      </c>
      <c r="AC44" s="32">
        <f>W44/2</f>
        <v>0</v>
      </c>
      <c r="AD44" s="26">
        <f>(X44*3)+(Y44*5)+(Z44*5)+(AA44*20)</f>
        <v>0</v>
      </c>
      <c r="AE44" s="61">
        <f>AB44+AC44+AD44</f>
        <v>43.82</v>
      </c>
      <c r="AF44" s="37">
        <v>69.21</v>
      </c>
      <c r="AG44" s="34"/>
      <c r="AH44" s="34"/>
      <c r="AI44" s="34"/>
      <c r="AJ44" s="35">
        <v>0</v>
      </c>
      <c r="AK44" s="35">
        <v>0</v>
      </c>
      <c r="AL44" s="35">
        <v>0</v>
      </c>
      <c r="AM44" s="35">
        <v>0</v>
      </c>
      <c r="AN44" s="36">
        <v>0</v>
      </c>
      <c r="AO44" s="33">
        <f>AF44+AG44+AH44+AI44</f>
        <v>69.21</v>
      </c>
      <c r="AP44" s="32">
        <f>AJ44/2</f>
        <v>0</v>
      </c>
      <c r="AQ44" s="26">
        <f>(AK44*3)+(AL44*5)+(AM44*5)+(AN44*20)</f>
        <v>0</v>
      </c>
      <c r="AR44" s="61">
        <f>AO44+AP44+AQ44</f>
        <v>69.21</v>
      </c>
      <c r="AS44" s="37">
        <v>83.52</v>
      </c>
      <c r="AT44" s="34"/>
      <c r="AU44" s="34"/>
      <c r="AV44" s="35">
        <v>3</v>
      </c>
      <c r="AW44" s="35">
        <v>0</v>
      </c>
      <c r="AX44" s="35">
        <v>0</v>
      </c>
      <c r="AY44" s="35">
        <v>0</v>
      </c>
      <c r="AZ44" s="36">
        <v>0</v>
      </c>
      <c r="BA44" s="33">
        <f>AS44+AT44+AU44</f>
        <v>83.52</v>
      </c>
      <c r="BB44" s="32">
        <f>AV44/2</f>
        <v>1.5</v>
      </c>
      <c r="BC44" s="26">
        <f>(AW44*3)+(AX44*5)+(AY44*5)+(AZ44*20)</f>
        <v>0</v>
      </c>
      <c r="BD44" s="61">
        <f>BA44+BB44+BC44</f>
        <v>85.02</v>
      </c>
      <c r="BE44" s="33"/>
      <c r="BF44" s="58"/>
      <c r="BG44" s="35"/>
      <c r="BH44" s="35"/>
      <c r="BI44" s="35"/>
      <c r="BJ44" s="35"/>
      <c r="BK44" s="36"/>
      <c r="BL44" s="54">
        <f>BE44+BF44</f>
        <v>0</v>
      </c>
      <c r="BM44" s="47">
        <f>BG44/2</f>
        <v>0</v>
      </c>
      <c r="BN44" s="46">
        <f>(BH44*3)+(BI44*5)+(BJ44*5)+(BK44*20)</f>
        <v>0</v>
      </c>
      <c r="BO44" s="45">
        <f>BL44+BM44+BN44</f>
        <v>0</v>
      </c>
      <c r="BP44" s="37">
        <v>93.05</v>
      </c>
      <c r="BQ44" s="34"/>
      <c r="BR44" s="34"/>
      <c r="BS44" s="34"/>
      <c r="BT44" s="35">
        <v>1</v>
      </c>
      <c r="BU44" s="35">
        <v>0</v>
      </c>
      <c r="BV44" s="35">
        <v>0</v>
      </c>
      <c r="BW44" s="35">
        <v>0</v>
      </c>
      <c r="BX44" s="36">
        <v>0</v>
      </c>
      <c r="BY44" s="33">
        <f>BP44+BQ44+BR44+BS44</f>
        <v>93.05</v>
      </c>
      <c r="BZ44" s="32">
        <f>BT44/2</f>
        <v>0.5</v>
      </c>
      <c r="CA44" s="38">
        <f>(BU44*3)+(BV44*5)+(BW44*5)+(BX44*20)</f>
        <v>0</v>
      </c>
      <c r="CB44" s="149">
        <f>BY44+BZ44+CA44</f>
        <v>93.55</v>
      </c>
      <c r="CC44" s="37">
        <v>68.64</v>
      </c>
      <c r="CD44" s="34"/>
      <c r="CE44" s="35">
        <v>1</v>
      </c>
      <c r="CF44" s="35">
        <v>0</v>
      </c>
      <c r="CG44" s="35">
        <v>0</v>
      </c>
      <c r="CH44" s="35">
        <v>0</v>
      </c>
      <c r="CI44" s="36">
        <v>0</v>
      </c>
      <c r="CJ44" s="33">
        <f>CC44+CD44</f>
        <v>68.64</v>
      </c>
      <c r="CK44" s="32">
        <f>CE44/2</f>
        <v>0.5</v>
      </c>
      <c r="CL44" s="26">
        <f>(CF44*3)+(CG44*5)+(CH44*5)+(CI44*20)</f>
        <v>0</v>
      </c>
      <c r="CM44" s="127">
        <f>CJ44+CK44+CL44</f>
        <v>69.14</v>
      </c>
      <c r="CN44" s="1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50"/>
      <c r="IL44" s="51"/>
    </row>
    <row r="45" spans="1:246" ht="12.75">
      <c r="A45" s="39">
        <v>26</v>
      </c>
      <c r="B45" s="29" t="s">
        <v>142</v>
      </c>
      <c r="C45" s="29"/>
      <c r="D45" s="30"/>
      <c r="E45" s="30" t="s">
        <v>16</v>
      </c>
      <c r="F45" s="60" t="s">
        <v>24</v>
      </c>
      <c r="G45" s="28">
        <f>IF(AND(OR($G$2="Y",$H$2="Y"),I45&lt;5,J45&lt;5),IF(AND(I45=I44,J45=J44),G44+1,1),"")</f>
      </c>
      <c r="H45" s="24" t="e">
        <f>IF(AND($H$2="Y",J45&gt;0,OR(AND(G45=1,#REF!=10),AND(G45=2,#REF!=20),AND(G45=3,#REF!=30),AND(G45=4,G117=40),AND(G45=5,G123=50),AND(G45=6,G130=60),AND(G45=7,G139=70),AND(G45=8,#REF!=80),AND(G45=9,G147=90),AND(G45=10,#REF!=100))),VLOOKUP(J45-1,SortLookup!$A$13:$B$16,2,FALSE),"")</f>
        <v>#REF!</v>
      </c>
      <c r="I45" s="40">
        <f>IF(ISNA(VLOOKUP(E45,SortLookup!$A$1:$B$5,2,FALSE))," ",VLOOKUP(E45,SortLookup!$A$1:$B$5,2,FALSE))</f>
        <v>0</v>
      </c>
      <c r="J45" s="25">
        <f>IF(ISNA(VLOOKUP(F45,SortLookup!$A$7:$B$11,2,FALSE))," ",VLOOKUP(F45,SortLookup!$A$7:$B$11,2,FALSE))</f>
        <v>4</v>
      </c>
      <c r="K45" s="75">
        <f>L45+M45+N45</f>
        <v>373.42</v>
      </c>
      <c r="L45" s="76">
        <f>AB45+AO45+BA45+BL45+BY45+CJ45+CU45+DF45+DQ45+EB45+EM45+EX45+FI45+FT45+GE45+GP45+HA45+HL45+HW45+IH45</f>
        <v>327.42</v>
      </c>
      <c r="M45" s="46">
        <f>AD45+AQ45+BC45+BN45+CA45+CL45+CW45+DH45+DS45+ED45+EO45+EZ45+FK45+FV45+GG45+GR45+HC45+HN45+HY45+IJ45</f>
        <v>25</v>
      </c>
      <c r="N45" s="47">
        <f>O45/2</f>
        <v>21</v>
      </c>
      <c r="O45" s="77">
        <f>W45+AJ45+AV45+BG45+BT45+CE45+CP45+DA45+DL45+DW45+EH45+ES45+FD45+FO45+FZ45+GK45+GV45+HG45+HR45+IC45</f>
        <v>42</v>
      </c>
      <c r="P45" s="37">
        <v>45.31</v>
      </c>
      <c r="Q45" s="34"/>
      <c r="R45" s="34"/>
      <c r="S45" s="34"/>
      <c r="T45" s="34"/>
      <c r="U45" s="34"/>
      <c r="V45" s="34"/>
      <c r="W45" s="35">
        <v>7</v>
      </c>
      <c r="X45" s="35">
        <v>0</v>
      </c>
      <c r="Y45" s="35">
        <v>0</v>
      </c>
      <c r="Z45" s="35">
        <v>0</v>
      </c>
      <c r="AA45" s="36">
        <v>0</v>
      </c>
      <c r="AB45" s="33">
        <f>P45+Q45+R45+S45+T45+U45+V45</f>
        <v>45.31</v>
      </c>
      <c r="AC45" s="32">
        <f>W45/2</f>
        <v>3.5</v>
      </c>
      <c r="AD45" s="26">
        <f>(X45*3)+(Y45*5)+(Z45*5)+(AA45*20)</f>
        <v>0</v>
      </c>
      <c r="AE45" s="61">
        <f>AB45+AC45+AD45</f>
        <v>48.81</v>
      </c>
      <c r="AF45" s="37">
        <v>95.57</v>
      </c>
      <c r="AG45" s="34"/>
      <c r="AH45" s="34"/>
      <c r="AI45" s="34"/>
      <c r="AJ45" s="35">
        <v>11</v>
      </c>
      <c r="AK45" s="35">
        <v>0</v>
      </c>
      <c r="AL45" s="35">
        <v>1</v>
      </c>
      <c r="AM45" s="35">
        <v>1</v>
      </c>
      <c r="AN45" s="36">
        <v>0</v>
      </c>
      <c r="AO45" s="33">
        <f>AF45+AG45+AH45+AI45</f>
        <v>95.57</v>
      </c>
      <c r="AP45" s="32">
        <f>AJ45/2</f>
        <v>5.5</v>
      </c>
      <c r="AQ45" s="26">
        <f>(AK45*3)+(AL45*5)+(AM45*5)+(AN45*20)</f>
        <v>10</v>
      </c>
      <c r="AR45" s="61">
        <f>AO45+AP45+AQ45</f>
        <v>111.07</v>
      </c>
      <c r="AS45" s="37">
        <v>68.81</v>
      </c>
      <c r="AT45" s="34"/>
      <c r="AU45" s="34"/>
      <c r="AV45" s="35">
        <v>0</v>
      </c>
      <c r="AW45" s="35">
        <v>0</v>
      </c>
      <c r="AX45" s="35">
        <v>0</v>
      </c>
      <c r="AY45" s="35">
        <v>0</v>
      </c>
      <c r="AZ45" s="36">
        <v>0</v>
      </c>
      <c r="BA45" s="33">
        <f>AS45+AT45+AU45</f>
        <v>68.81</v>
      </c>
      <c r="BB45" s="32">
        <f>AV45/2</f>
        <v>0</v>
      </c>
      <c r="BC45" s="26">
        <f>(AW45*3)+(AX45*5)+(AY45*5)+(AZ45*20)</f>
        <v>0</v>
      </c>
      <c r="BD45" s="61">
        <f>BA45+BB45+BC45</f>
        <v>68.81</v>
      </c>
      <c r="BE45" s="33"/>
      <c r="BF45" s="58"/>
      <c r="BG45" s="35"/>
      <c r="BH45" s="35"/>
      <c r="BI45" s="35"/>
      <c r="BJ45" s="35"/>
      <c r="BK45" s="36"/>
      <c r="BL45" s="54">
        <f>BE45+BF45</f>
        <v>0</v>
      </c>
      <c r="BM45" s="47">
        <f>BG45/2</f>
        <v>0</v>
      </c>
      <c r="BN45" s="46">
        <f>(BH45*3)+(BI45*5)+(BJ45*5)+(BK45*20)</f>
        <v>0</v>
      </c>
      <c r="BO45" s="45">
        <f>BL45+BM45+BN45</f>
        <v>0</v>
      </c>
      <c r="BP45" s="37">
        <v>64.87</v>
      </c>
      <c r="BQ45" s="34"/>
      <c r="BR45" s="34"/>
      <c r="BS45" s="34"/>
      <c r="BT45" s="35">
        <v>22</v>
      </c>
      <c r="BU45" s="35">
        <v>0</v>
      </c>
      <c r="BV45" s="35">
        <v>2</v>
      </c>
      <c r="BW45" s="35">
        <v>1</v>
      </c>
      <c r="BX45" s="36">
        <v>0</v>
      </c>
      <c r="BY45" s="33">
        <f>BP45+BQ45+BR45+BS45</f>
        <v>64.87</v>
      </c>
      <c r="BZ45" s="32">
        <f>BT45/2</f>
        <v>11</v>
      </c>
      <c r="CA45" s="38">
        <f>(BU45*3)+(BV45*5)+(BW45*5)+(BX45*20)</f>
        <v>15</v>
      </c>
      <c r="CB45" s="149">
        <f>BY45+BZ45+CA45</f>
        <v>90.87</v>
      </c>
      <c r="CC45" s="37">
        <v>52.86</v>
      </c>
      <c r="CD45" s="34"/>
      <c r="CE45" s="35">
        <v>2</v>
      </c>
      <c r="CF45" s="35">
        <v>0</v>
      </c>
      <c r="CG45" s="35">
        <v>0</v>
      </c>
      <c r="CH45" s="35">
        <v>0</v>
      </c>
      <c r="CI45" s="36">
        <v>0</v>
      </c>
      <c r="CJ45" s="33">
        <f>CC45+CD45</f>
        <v>52.86</v>
      </c>
      <c r="CK45" s="32">
        <f>CE45/2</f>
        <v>1</v>
      </c>
      <c r="CL45" s="26">
        <f>(CF45*3)+(CG45*5)+(CH45*5)+(CI45*20)</f>
        <v>0</v>
      </c>
      <c r="CM45" s="127">
        <f>CJ45+CK45+CL45</f>
        <v>53.86</v>
      </c>
      <c r="CN45" s="1"/>
      <c r="CO45" s="1"/>
      <c r="CP45" s="2"/>
      <c r="CQ45" s="2"/>
      <c r="CR45" s="2"/>
      <c r="CS45" s="2"/>
      <c r="CT45" s="2"/>
      <c r="CU45" s="7">
        <f>CN45+CO45</f>
        <v>0</v>
      </c>
      <c r="CV45" s="14">
        <f>CP45/2</f>
        <v>0</v>
      </c>
      <c r="CW45" s="6">
        <f>(CQ45*3)+(CR45*5)+(CS45*5)+(CT45*20)</f>
        <v>0</v>
      </c>
      <c r="CX45" s="15">
        <f>CU45+CV45+CW45</f>
        <v>0</v>
      </c>
      <c r="CY45" s="16"/>
      <c r="CZ45" s="1"/>
      <c r="DA45" s="2"/>
      <c r="DB45" s="2"/>
      <c r="DC45" s="2"/>
      <c r="DD45" s="2"/>
      <c r="DE45" s="2"/>
      <c r="DF45" s="7">
        <f>CY45+CZ45</f>
        <v>0</v>
      </c>
      <c r="DG45" s="14">
        <f>DA45/2</f>
        <v>0</v>
      </c>
      <c r="DH45" s="6">
        <f>(DB45*3)+(DC45*5)+(DD45*5)+(DE45*20)</f>
        <v>0</v>
      </c>
      <c r="DI45" s="15">
        <f>DF45+DG45+DH45</f>
        <v>0</v>
      </c>
      <c r="DJ45" s="16"/>
      <c r="DK45" s="1"/>
      <c r="DL45" s="2"/>
      <c r="DM45" s="2"/>
      <c r="DN45" s="2"/>
      <c r="DO45" s="2"/>
      <c r="DP45" s="2"/>
      <c r="DQ45" s="7">
        <f>DJ45+DK45</f>
        <v>0</v>
      </c>
      <c r="DR45" s="14">
        <f>DL45/2</f>
        <v>0</v>
      </c>
      <c r="DS45" s="6">
        <f>(DM45*3)+(DN45*5)+(DO45*5)+(DP45*20)</f>
        <v>0</v>
      </c>
      <c r="DT45" s="15">
        <f>DQ45+DR45+DS45</f>
        <v>0</v>
      </c>
      <c r="DU45" s="16"/>
      <c r="DV45" s="1"/>
      <c r="DW45" s="2"/>
      <c r="DX45" s="2"/>
      <c r="DY45" s="2"/>
      <c r="DZ45" s="2"/>
      <c r="EA45" s="2"/>
      <c r="EB45" s="7">
        <f>DU45+DV45</f>
        <v>0</v>
      </c>
      <c r="EC45" s="14">
        <f>DW45/2</f>
        <v>0</v>
      </c>
      <c r="ED45" s="6">
        <f>(DX45*3)+(DY45*5)+(DZ45*5)+(EA45*20)</f>
        <v>0</v>
      </c>
      <c r="EE45" s="15">
        <f>EB45+EC45+ED45</f>
        <v>0</v>
      </c>
      <c r="EF45" s="16"/>
      <c r="EG45" s="1"/>
      <c r="EH45" s="2"/>
      <c r="EI45" s="2"/>
      <c r="EJ45" s="2"/>
      <c r="EK45" s="2"/>
      <c r="EL45" s="2"/>
      <c r="EM45" s="7">
        <f>EF45+EG45</f>
        <v>0</v>
      </c>
      <c r="EN45" s="14">
        <f>EH45/2</f>
        <v>0</v>
      </c>
      <c r="EO45" s="6">
        <f>(EI45*3)+(EJ45*5)+(EK45*5)+(EL45*20)</f>
        <v>0</v>
      </c>
      <c r="EP45" s="15">
        <f>EM45+EN45+EO45</f>
        <v>0</v>
      </c>
      <c r="EQ45" s="16"/>
      <c r="ER45" s="1"/>
      <c r="ES45" s="2"/>
      <c r="ET45" s="2"/>
      <c r="EU45" s="2"/>
      <c r="EV45" s="2"/>
      <c r="EW45" s="2"/>
      <c r="EX45" s="7">
        <f>EQ45+ER45</f>
        <v>0</v>
      </c>
      <c r="EY45" s="14">
        <f>ES45/2</f>
        <v>0</v>
      </c>
      <c r="EZ45" s="6">
        <f>(ET45*3)+(EU45*5)+(EV45*5)+(EW45*20)</f>
        <v>0</v>
      </c>
      <c r="FA45" s="15">
        <f>EX45+EY45+EZ45</f>
        <v>0</v>
      </c>
      <c r="FB45" s="16"/>
      <c r="FC45" s="1"/>
      <c r="FD45" s="2"/>
      <c r="FE45" s="2"/>
      <c r="FF45" s="2"/>
      <c r="FG45" s="2"/>
      <c r="FH45" s="2"/>
      <c r="FI45" s="7">
        <f>FB45+FC45</f>
        <v>0</v>
      </c>
      <c r="FJ45" s="14">
        <f>FD45/2</f>
        <v>0</v>
      </c>
      <c r="FK45" s="6">
        <f>(FE45*3)+(FF45*5)+(FG45*5)+(FH45*20)</f>
        <v>0</v>
      </c>
      <c r="FL45" s="15">
        <f>FI45+FJ45+FK45</f>
        <v>0</v>
      </c>
      <c r="FM45" s="16"/>
      <c r="FN45" s="1"/>
      <c r="FO45" s="2"/>
      <c r="FP45" s="2"/>
      <c r="FQ45" s="2"/>
      <c r="FR45" s="2"/>
      <c r="FS45" s="2"/>
      <c r="FT45" s="7">
        <f>FM45+FN45</f>
        <v>0</v>
      </c>
      <c r="FU45" s="14">
        <f>FO45/2</f>
        <v>0</v>
      </c>
      <c r="FV45" s="6">
        <f>(FP45*3)+(FQ45*5)+(FR45*5)+(FS45*20)</f>
        <v>0</v>
      </c>
      <c r="FW45" s="15">
        <f>FT45+FU45+FV45</f>
        <v>0</v>
      </c>
      <c r="FX45" s="16"/>
      <c r="FY45" s="1"/>
      <c r="FZ45" s="2"/>
      <c r="GA45" s="2"/>
      <c r="GB45" s="2"/>
      <c r="GC45" s="2"/>
      <c r="GD45" s="2"/>
      <c r="GE45" s="7">
        <f>FX45+FY45</f>
        <v>0</v>
      </c>
      <c r="GF45" s="14">
        <f>FZ45/2</f>
        <v>0</v>
      </c>
      <c r="GG45" s="6">
        <f>(GA45*3)+(GB45*5)+(GC45*5)+(GD45*20)</f>
        <v>0</v>
      </c>
      <c r="GH45" s="15">
        <f>GE45+GF45+GG45</f>
        <v>0</v>
      </c>
      <c r="GI45" s="16"/>
      <c r="GJ45" s="1"/>
      <c r="GK45" s="2"/>
      <c r="GL45" s="2"/>
      <c r="GM45" s="2"/>
      <c r="GN45" s="2"/>
      <c r="GO45" s="2"/>
      <c r="GP45" s="7">
        <f>GI45+GJ45</f>
        <v>0</v>
      </c>
      <c r="GQ45" s="14">
        <f>GK45/2</f>
        <v>0</v>
      </c>
      <c r="GR45" s="6">
        <f>(GL45*3)+(GM45*5)+(GN45*5)+(GO45*20)</f>
        <v>0</v>
      </c>
      <c r="GS45" s="15">
        <f>GP45+GQ45+GR45</f>
        <v>0</v>
      </c>
      <c r="GT45" s="16"/>
      <c r="GU45" s="1"/>
      <c r="GV45" s="2"/>
      <c r="GW45" s="2"/>
      <c r="GX45" s="2"/>
      <c r="GY45" s="2"/>
      <c r="GZ45" s="2"/>
      <c r="HA45" s="7">
        <f>GT45+GU45</f>
        <v>0</v>
      </c>
      <c r="HB45" s="14">
        <f>GV45/2</f>
        <v>0</v>
      </c>
      <c r="HC45" s="6">
        <f>(GW45*3)+(GX45*5)+(GY45*5)+(GZ45*20)</f>
        <v>0</v>
      </c>
      <c r="HD45" s="15">
        <f>HA45+HB45+HC45</f>
        <v>0</v>
      </c>
      <c r="HE45" s="16"/>
      <c r="HF45" s="1"/>
      <c r="HG45" s="2"/>
      <c r="HH45" s="2"/>
      <c r="HI45" s="2"/>
      <c r="HJ45" s="2"/>
      <c r="HK45" s="2"/>
      <c r="HL45" s="7">
        <f>HE45+HF45</f>
        <v>0</v>
      </c>
      <c r="HM45" s="14">
        <f>HG45/2</f>
        <v>0</v>
      </c>
      <c r="HN45" s="6">
        <f>(HH45*3)+(HI45*5)+(HJ45*5)+(HK45*20)</f>
        <v>0</v>
      </c>
      <c r="HO45" s="15">
        <f>HL45+HM45+HN45</f>
        <v>0</v>
      </c>
      <c r="HP45" s="16"/>
      <c r="HQ45" s="1"/>
      <c r="HR45" s="2"/>
      <c r="HS45" s="2"/>
      <c r="HT45" s="2"/>
      <c r="HU45" s="2"/>
      <c r="HV45" s="2"/>
      <c r="HW45" s="7">
        <f>HP45+HQ45</f>
        <v>0</v>
      </c>
      <c r="HX45" s="14">
        <f>HR45/2</f>
        <v>0</v>
      </c>
      <c r="HY45" s="6">
        <f>(HS45*3)+(HT45*5)+(HU45*5)+(HV45*20)</f>
        <v>0</v>
      </c>
      <c r="HZ45" s="15">
        <f>HW45+HX45+HY45</f>
        <v>0</v>
      </c>
      <c r="IA45" s="16"/>
      <c r="IB45" s="1"/>
      <c r="IC45" s="2"/>
      <c r="ID45" s="2"/>
      <c r="IE45" s="2"/>
      <c r="IF45" s="2"/>
      <c r="IG45" s="2"/>
      <c r="IH45" s="7">
        <f>IA45+IB45</f>
        <v>0</v>
      </c>
      <c r="II45" s="14">
        <f>IC45/2</f>
        <v>0</v>
      </c>
      <c r="IJ45" s="6">
        <f>(ID45*3)+(IE45*5)+(IF45*5)+(IG45*20)</f>
        <v>0</v>
      </c>
      <c r="IK45" s="50">
        <f>IH45+II45+IJ45</f>
        <v>0</v>
      </c>
      <c r="IL45" s="51"/>
    </row>
    <row r="46" spans="1:246" ht="12.75">
      <c r="A46" s="39">
        <v>27</v>
      </c>
      <c r="B46" s="29" t="s">
        <v>102</v>
      </c>
      <c r="C46" s="29"/>
      <c r="D46" s="30"/>
      <c r="E46" s="30" t="s">
        <v>16</v>
      </c>
      <c r="F46" s="60" t="s">
        <v>24</v>
      </c>
      <c r="G46" s="28">
        <f>IF(AND(OR($G$2="Y",$H$2="Y"),I46&lt;5,J46&lt;5),IF(AND(I46=#REF!,J46=#REF!),#REF!+1,1),"")</f>
      </c>
      <c r="H46" s="24" t="e">
        <f>IF(AND($H$2="Y",J46&gt;0,OR(AND(G46=1,#REF!=10),AND(G46=2,#REF!=20),AND(G46=3,#REF!=30),AND(G46=4,G98=40),AND(G46=5,#REF!=50),AND(G46=6,G107=60),AND(G46=7,#REF!=70),AND(G46=8,#REF!=80),AND(G46=9,G117=90),AND(G46=10,#REF!=100))),VLOOKUP(J46-1,SortLookup!$A$13:$B$16,2,FALSE),"")</f>
        <v>#REF!</v>
      </c>
      <c r="I46" s="40">
        <f>IF(ISNA(VLOOKUP(E46,SortLookup!$A$1:$B$5,2,FALSE))," ",VLOOKUP(E46,SortLookup!$A$1:$B$5,2,FALSE))</f>
        <v>0</v>
      </c>
      <c r="J46" s="25">
        <f>IF(ISNA(VLOOKUP(F46,SortLookup!$A$7:$B$11,2,FALSE))," ",VLOOKUP(F46,SortLookup!$A$7:$B$11,2,FALSE))</f>
        <v>4</v>
      </c>
      <c r="K46" s="75">
        <f>L46+M46+N46</f>
        <v>728.34</v>
      </c>
      <c r="L46" s="76">
        <f>AB46+AO46+BA46+BL46+BY46+CJ46+CU46+DF46+DQ46+EB46+EM46+EX46+FI46+FT46+GE46+GP46+HA46+HL46+HW46+IH46</f>
        <v>695.84</v>
      </c>
      <c r="M46" s="46">
        <f>AD46+AQ46+BC46+BN46+CA46+CL46+CW46+DH46+DS46+ED46+EO46+EZ46+FK46+FV46+GG46+GR46+HC46+HN46+HY46+IJ46</f>
        <v>15</v>
      </c>
      <c r="N46" s="47">
        <f>O46/2</f>
        <v>17.5</v>
      </c>
      <c r="O46" s="77">
        <f>W46+AJ46+AV46+BG46+BT46+CE46+CP46+DA46+DL46+DW46+EH46+ES46+FD46+FO46+FZ46+GK46+GV46+HG46+HR46+IC46</f>
        <v>35</v>
      </c>
      <c r="P46" s="37">
        <v>138.63</v>
      </c>
      <c r="Q46" s="34"/>
      <c r="R46" s="34"/>
      <c r="S46" s="34"/>
      <c r="T46" s="34"/>
      <c r="U46" s="34"/>
      <c r="V46" s="34"/>
      <c r="W46" s="35">
        <v>1</v>
      </c>
      <c r="X46" s="35">
        <v>0</v>
      </c>
      <c r="Y46" s="35">
        <v>0</v>
      </c>
      <c r="Z46" s="35">
        <v>0</v>
      </c>
      <c r="AA46" s="36">
        <v>0</v>
      </c>
      <c r="AB46" s="33">
        <f>P46+Q46+R46+S46+T46+U46+V46</f>
        <v>138.63</v>
      </c>
      <c r="AC46" s="32">
        <f>W46/2</f>
        <v>0.5</v>
      </c>
      <c r="AD46" s="26">
        <f>(X46*3)+(Y46*5)+(Z46*5)+(AA46*20)</f>
        <v>0</v>
      </c>
      <c r="AE46" s="61">
        <f>AB46+AC46+AD46</f>
        <v>139.13</v>
      </c>
      <c r="AF46" s="37">
        <v>130.11</v>
      </c>
      <c r="AG46" s="34"/>
      <c r="AH46" s="34"/>
      <c r="AI46" s="34"/>
      <c r="AJ46" s="35">
        <v>10</v>
      </c>
      <c r="AK46" s="35">
        <v>0</v>
      </c>
      <c r="AL46" s="35">
        <v>2</v>
      </c>
      <c r="AM46" s="35">
        <v>0</v>
      </c>
      <c r="AN46" s="36">
        <v>0</v>
      </c>
      <c r="AO46" s="33">
        <f>AF46+AG46+AH46+AI46</f>
        <v>130.11</v>
      </c>
      <c r="AP46" s="32">
        <f>AJ46/2</f>
        <v>5</v>
      </c>
      <c r="AQ46" s="26">
        <f>(AK46*3)+(AL46*5)+(AM46*5)+(AN46*20)</f>
        <v>10</v>
      </c>
      <c r="AR46" s="61">
        <f>AO46+AP46+AQ46</f>
        <v>145.11</v>
      </c>
      <c r="AS46" s="37">
        <v>103.42</v>
      </c>
      <c r="AT46" s="34"/>
      <c r="AU46" s="34"/>
      <c r="AV46" s="35">
        <v>14</v>
      </c>
      <c r="AW46" s="35">
        <v>0</v>
      </c>
      <c r="AX46" s="35">
        <v>1</v>
      </c>
      <c r="AY46" s="35">
        <v>0</v>
      </c>
      <c r="AZ46" s="36">
        <v>0</v>
      </c>
      <c r="BA46" s="33">
        <f>AS46+AT46+AU46</f>
        <v>103.42</v>
      </c>
      <c r="BB46" s="32">
        <f>AV46/2</f>
        <v>7</v>
      </c>
      <c r="BC46" s="26">
        <f>(AW46*3)+(AX46*5)+(AY46*5)+(AZ46*20)</f>
        <v>5</v>
      </c>
      <c r="BD46" s="61">
        <f>BA46+BB46+BC46</f>
        <v>115.42</v>
      </c>
      <c r="BE46" s="33"/>
      <c r="BF46" s="58"/>
      <c r="BG46" s="35"/>
      <c r="BH46" s="35"/>
      <c r="BI46" s="35"/>
      <c r="BJ46" s="35"/>
      <c r="BK46" s="36"/>
      <c r="BL46" s="54">
        <f>BE46+BF46</f>
        <v>0</v>
      </c>
      <c r="BM46" s="47">
        <f>BG46/2</f>
        <v>0</v>
      </c>
      <c r="BN46" s="46">
        <f>(BH46*3)+(BI46*5)+(BJ46*5)+(BK46*20)</f>
        <v>0</v>
      </c>
      <c r="BO46" s="45">
        <f>BL46+BM46+BN46</f>
        <v>0</v>
      </c>
      <c r="BP46" s="37">
        <v>182.3</v>
      </c>
      <c r="BQ46" s="34"/>
      <c r="BR46" s="34"/>
      <c r="BS46" s="34"/>
      <c r="BT46" s="35">
        <v>6</v>
      </c>
      <c r="BU46" s="35">
        <v>0</v>
      </c>
      <c r="BV46" s="35">
        <v>0</v>
      </c>
      <c r="BW46" s="35">
        <v>0</v>
      </c>
      <c r="BX46" s="36">
        <v>0</v>
      </c>
      <c r="BY46" s="33">
        <f>BP46+BQ46+BR46+BS46</f>
        <v>182.3</v>
      </c>
      <c r="BZ46" s="32">
        <f>BT46/2</f>
        <v>3</v>
      </c>
      <c r="CA46" s="38">
        <f>(BU46*3)+(BV46*5)+(BW46*5)+(BX46*20)</f>
        <v>0</v>
      </c>
      <c r="CB46" s="149">
        <f>BY46+BZ46+CA46</f>
        <v>185.3</v>
      </c>
      <c r="CC46" s="37">
        <v>141.38</v>
      </c>
      <c r="CD46" s="34"/>
      <c r="CE46" s="35">
        <v>4</v>
      </c>
      <c r="CF46" s="35">
        <v>0</v>
      </c>
      <c r="CG46" s="35">
        <v>0</v>
      </c>
      <c r="CH46" s="35">
        <v>0</v>
      </c>
      <c r="CI46" s="36">
        <v>0</v>
      </c>
      <c r="CJ46" s="33">
        <f>CC46+CD46</f>
        <v>141.38</v>
      </c>
      <c r="CK46" s="32">
        <f>CE46/2</f>
        <v>2</v>
      </c>
      <c r="CL46" s="26">
        <f>(CF46*3)+(CG46*5)+(CH46*5)+(CI46*20)</f>
        <v>0</v>
      </c>
      <c r="CM46" s="127">
        <f>CJ46+CK46+CL46</f>
        <v>143.38</v>
      </c>
      <c r="CN46" s="1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50"/>
      <c r="IL46" s="51"/>
    </row>
    <row r="47" spans="1:246" ht="52.5">
      <c r="A47" s="39"/>
      <c r="B47" s="152" t="s">
        <v>127</v>
      </c>
      <c r="C47" s="29"/>
      <c r="D47" s="30"/>
      <c r="E47" s="85" t="s">
        <v>16</v>
      </c>
      <c r="F47" s="86" t="s">
        <v>95</v>
      </c>
      <c r="G47" s="28">
        <f>IF(AND(OR($G$2="Y",$H$2="Y"),I47&lt;5,J47&lt;5),IF(AND(I47=#REF!,J47=#REF!),#REF!+1,1),"")</f>
      </c>
      <c r="H47" s="24" t="e">
        <f>IF(AND($H$2="Y",J47&gt;0,OR(AND(G47=1,#REF!=10),AND(G47=2,#REF!=20),AND(G47=3,#REF!=30),AND(G47=4,#REF!=40),AND(G47=5,G98=50),AND(G47=6,G105=60),AND(G47=7,G114=70),AND(G47=8,#REF!=80),AND(G47=9,G122=90),AND(G47=10,#REF!=100))),VLOOKUP(J47-1,SortLookup!$A$13:$B$16,2,FALSE),"")</f>
        <v>#REF!</v>
      </c>
      <c r="I47" s="40">
        <f>IF(ISNA(VLOOKUP(E47,SortLookup!$A$1:$B$5,2,FALSE))," ",VLOOKUP(E47,SortLookup!$A$1:$B$5,2,FALSE))</f>
        <v>0</v>
      </c>
      <c r="J47" s="25" t="str">
        <f>IF(ISNA(VLOOKUP(F47,SortLookup!$A$7:$B$11,2,FALSE))," ",VLOOKUP(F47,SortLookup!$A$7:$B$11,2,FALSE))</f>
        <v> </v>
      </c>
      <c r="K47" s="151" t="s">
        <v>126</v>
      </c>
      <c r="L47" s="76">
        <f>AB47+AO47+BA47+BL47+BY47+CJ47+CU47+DF47+DQ47+EB47+EM47+EX47+FI47+FT47+GE47+GP47+HA47+HL47+HW47+IH47</f>
        <v>276.29</v>
      </c>
      <c r="M47" s="46">
        <f>AD47+AQ47+BC47+BN47+CA47+CL47+CW47+DH47+DS47+ED47+EO47+EZ47+FK47+FV47+GG47+GR47+HC47+HN47+HY47+IJ47</f>
        <v>10</v>
      </c>
      <c r="N47" s="47">
        <f>O47/2</f>
        <v>11.5</v>
      </c>
      <c r="O47" s="77">
        <f>W47+AJ47+AV47+BG47+BT47+CE47+CP47+DA47+DL47+DW47+EH47+ES47+FD47+FO47+FZ47+GK47+GV47+HG47+HR47+IC47</f>
        <v>23</v>
      </c>
      <c r="P47" s="37">
        <v>56.56</v>
      </c>
      <c r="Q47" s="34"/>
      <c r="R47" s="34"/>
      <c r="S47" s="34"/>
      <c r="T47" s="34"/>
      <c r="U47" s="34"/>
      <c r="V47" s="34"/>
      <c r="W47" s="35">
        <v>0</v>
      </c>
      <c r="X47" s="35">
        <v>0</v>
      </c>
      <c r="Y47" s="35">
        <v>0</v>
      </c>
      <c r="Z47" s="35">
        <v>0</v>
      </c>
      <c r="AA47" s="36">
        <v>0</v>
      </c>
      <c r="AB47" s="33">
        <f>P47+Q47+R47+S47+T47+U47+V47</f>
        <v>56.56</v>
      </c>
      <c r="AC47" s="32">
        <f>W47/2</f>
        <v>0</v>
      </c>
      <c r="AD47" s="26">
        <f>(X47*3)+(Y47*5)+(Z47*5)+(AA47*20)</f>
        <v>0</v>
      </c>
      <c r="AE47" s="61">
        <f>AB47+AC47+AD47</f>
        <v>56.56</v>
      </c>
      <c r="AF47" s="150" t="s">
        <v>125</v>
      </c>
      <c r="AG47" s="34"/>
      <c r="AH47" s="34"/>
      <c r="AI47" s="34"/>
      <c r="AJ47" s="35">
        <v>11</v>
      </c>
      <c r="AK47" s="35">
        <v>0</v>
      </c>
      <c r="AL47" s="35">
        <v>2</v>
      </c>
      <c r="AM47" s="35">
        <v>0</v>
      </c>
      <c r="AN47" s="36">
        <v>0</v>
      </c>
      <c r="AO47" s="33"/>
      <c r="AP47" s="32">
        <f>AJ47/2</f>
        <v>5.5</v>
      </c>
      <c r="AQ47" s="26">
        <f>(AK47*3)+(AL47*5)+(AM47*5)+(AN47*20)</f>
        <v>10</v>
      </c>
      <c r="AR47" s="61"/>
      <c r="AS47" s="37">
        <v>52.91</v>
      </c>
      <c r="AT47" s="34"/>
      <c r="AU47" s="34"/>
      <c r="AV47" s="35">
        <v>8</v>
      </c>
      <c r="AW47" s="35">
        <v>0</v>
      </c>
      <c r="AX47" s="35">
        <v>0</v>
      </c>
      <c r="AY47" s="35">
        <v>0</v>
      </c>
      <c r="AZ47" s="36">
        <v>0</v>
      </c>
      <c r="BA47" s="33">
        <f>AS47+AT47+AU47</f>
        <v>52.91</v>
      </c>
      <c r="BB47" s="32">
        <f>AV47/2</f>
        <v>4</v>
      </c>
      <c r="BC47" s="26">
        <f>(AW47*3)+(AX47*5)+(AY47*5)+(AZ47*20)</f>
        <v>0</v>
      </c>
      <c r="BD47" s="61">
        <f>BA47+BB47+BC47</f>
        <v>56.91</v>
      </c>
      <c r="BE47" s="33"/>
      <c r="BF47" s="58"/>
      <c r="BG47" s="35"/>
      <c r="BH47" s="35"/>
      <c r="BI47" s="35"/>
      <c r="BJ47" s="35"/>
      <c r="BK47" s="36"/>
      <c r="BL47" s="54">
        <f>BE47+BF47</f>
        <v>0</v>
      </c>
      <c r="BM47" s="47">
        <f>BG47/2</f>
        <v>0</v>
      </c>
      <c r="BN47" s="46">
        <f>(BH47*3)+(BI47*5)+(BJ47*5)+(BK47*20)</f>
        <v>0</v>
      </c>
      <c r="BO47" s="45">
        <f>BL47+BM47+BN47</f>
        <v>0</v>
      </c>
      <c r="BP47" s="37">
        <v>89.18</v>
      </c>
      <c r="BQ47" s="34"/>
      <c r="BR47" s="34"/>
      <c r="BS47" s="34"/>
      <c r="BT47" s="35">
        <v>3</v>
      </c>
      <c r="BU47" s="35">
        <v>0</v>
      </c>
      <c r="BV47" s="35">
        <v>0</v>
      </c>
      <c r="BW47" s="35">
        <v>0</v>
      </c>
      <c r="BX47" s="36">
        <v>0</v>
      </c>
      <c r="BY47" s="33">
        <f>BP47+BQ47+BR47+BS47</f>
        <v>89.18</v>
      </c>
      <c r="BZ47" s="32">
        <f>BT47/2</f>
        <v>1.5</v>
      </c>
      <c r="CA47" s="38">
        <f>(BU47*3)+(BV47*5)+(BW47*5)+(BX47*20)</f>
        <v>0</v>
      </c>
      <c r="CB47" s="149">
        <f>BY47+BZ47+CA47</f>
        <v>90.68</v>
      </c>
      <c r="CC47" s="37">
        <v>77.64</v>
      </c>
      <c r="CD47" s="34"/>
      <c r="CE47" s="35">
        <v>1</v>
      </c>
      <c r="CF47" s="35">
        <v>0</v>
      </c>
      <c r="CG47" s="35">
        <v>0</v>
      </c>
      <c r="CH47" s="35">
        <v>0</v>
      </c>
      <c r="CI47" s="36">
        <v>0</v>
      </c>
      <c r="CJ47" s="33">
        <f>CC47+CD47</f>
        <v>77.64</v>
      </c>
      <c r="CK47" s="32">
        <f>CE47/2</f>
        <v>0.5</v>
      </c>
      <c r="CL47" s="26">
        <f>(CF47*3)+(CG47*5)+(CH47*5)+(CI47*20)</f>
        <v>0</v>
      </c>
      <c r="CM47" s="127">
        <f>CJ47+CK47+CL47</f>
        <v>78.14</v>
      </c>
      <c r="CN47" s="1"/>
      <c r="CO47" s="1"/>
      <c r="CP47" s="2"/>
      <c r="CQ47" s="2"/>
      <c r="CR47" s="2"/>
      <c r="CS47" s="2"/>
      <c r="CT47" s="2"/>
      <c r="CU47" s="7"/>
      <c r="CV47" s="14"/>
      <c r="CW47" s="6"/>
      <c r="CX47" s="15"/>
      <c r="CY47" s="16"/>
      <c r="CZ47" s="1"/>
      <c r="DA47" s="2"/>
      <c r="DB47" s="2"/>
      <c r="DC47" s="2"/>
      <c r="DD47" s="2"/>
      <c r="DE47" s="2"/>
      <c r="DF47" s="7"/>
      <c r="DG47" s="14"/>
      <c r="DH47" s="6"/>
      <c r="DI47" s="15"/>
      <c r="DJ47" s="16"/>
      <c r="DK47" s="1"/>
      <c r="DL47" s="2"/>
      <c r="DM47" s="2"/>
      <c r="DN47" s="2"/>
      <c r="DO47" s="2"/>
      <c r="DP47" s="2"/>
      <c r="DQ47" s="7"/>
      <c r="DR47" s="14"/>
      <c r="DS47" s="6"/>
      <c r="DT47" s="15"/>
      <c r="DU47" s="16"/>
      <c r="DV47" s="1"/>
      <c r="DW47" s="2"/>
      <c r="DX47" s="2"/>
      <c r="DY47" s="2"/>
      <c r="DZ47" s="2"/>
      <c r="EA47" s="2"/>
      <c r="EB47" s="7"/>
      <c r="EC47" s="14"/>
      <c r="ED47" s="6"/>
      <c r="EE47" s="15"/>
      <c r="EF47" s="16"/>
      <c r="EG47" s="1"/>
      <c r="EH47" s="2"/>
      <c r="EI47" s="2"/>
      <c r="EJ47" s="2"/>
      <c r="EK47" s="2"/>
      <c r="EL47" s="2"/>
      <c r="EM47" s="7"/>
      <c r="EN47" s="14"/>
      <c r="EO47" s="6"/>
      <c r="EP47" s="15"/>
      <c r="EQ47" s="16"/>
      <c r="ER47" s="1"/>
      <c r="ES47" s="2"/>
      <c r="ET47" s="2"/>
      <c r="EU47" s="2"/>
      <c r="EV47" s="2"/>
      <c r="EW47" s="2"/>
      <c r="EX47" s="7"/>
      <c r="EY47" s="14"/>
      <c r="EZ47" s="6"/>
      <c r="FA47" s="15"/>
      <c r="FB47" s="16"/>
      <c r="FC47" s="1"/>
      <c r="FD47" s="2"/>
      <c r="FE47" s="2"/>
      <c r="FF47" s="2"/>
      <c r="FG47" s="2"/>
      <c r="FH47" s="2"/>
      <c r="FI47" s="7"/>
      <c r="FJ47" s="14"/>
      <c r="FK47" s="6"/>
      <c r="FL47" s="15"/>
      <c r="FM47" s="16"/>
      <c r="FN47" s="1"/>
      <c r="FO47" s="2"/>
      <c r="FP47" s="2"/>
      <c r="FQ47" s="2"/>
      <c r="FR47" s="2"/>
      <c r="FS47" s="2"/>
      <c r="FT47" s="7"/>
      <c r="FU47" s="14"/>
      <c r="FV47" s="6"/>
      <c r="FW47" s="15"/>
      <c r="FX47" s="16"/>
      <c r="FY47" s="1"/>
      <c r="FZ47" s="2"/>
      <c r="GA47" s="2"/>
      <c r="GB47" s="2"/>
      <c r="GC47" s="2"/>
      <c r="GD47" s="2"/>
      <c r="GE47" s="7"/>
      <c r="GF47" s="14"/>
      <c r="GG47" s="6"/>
      <c r="GH47" s="15"/>
      <c r="GI47" s="16"/>
      <c r="GJ47" s="1"/>
      <c r="GK47" s="2"/>
      <c r="GL47" s="2"/>
      <c r="GM47" s="2"/>
      <c r="GN47" s="2"/>
      <c r="GO47" s="2"/>
      <c r="GP47" s="7"/>
      <c r="GQ47" s="14"/>
      <c r="GR47" s="6"/>
      <c r="GS47" s="15"/>
      <c r="GT47" s="16"/>
      <c r="GU47" s="1"/>
      <c r="GV47" s="2"/>
      <c r="GW47" s="2"/>
      <c r="GX47" s="2"/>
      <c r="GY47" s="2"/>
      <c r="GZ47" s="2"/>
      <c r="HA47" s="7"/>
      <c r="HB47" s="14"/>
      <c r="HC47" s="6"/>
      <c r="HD47" s="15"/>
      <c r="HE47" s="16"/>
      <c r="HF47" s="1"/>
      <c r="HG47" s="2"/>
      <c r="HH47" s="2"/>
      <c r="HI47" s="2"/>
      <c r="HJ47" s="2"/>
      <c r="HK47" s="2"/>
      <c r="HL47" s="7"/>
      <c r="HM47" s="14"/>
      <c r="HN47" s="6"/>
      <c r="HO47" s="15"/>
      <c r="HP47" s="16"/>
      <c r="HQ47" s="1"/>
      <c r="HR47" s="2"/>
      <c r="HS47" s="2"/>
      <c r="HT47" s="2"/>
      <c r="HU47" s="2"/>
      <c r="HV47" s="2"/>
      <c r="HW47" s="7"/>
      <c r="HX47" s="14"/>
      <c r="HY47" s="6"/>
      <c r="HZ47" s="15"/>
      <c r="IA47" s="16"/>
      <c r="IB47" s="1"/>
      <c r="IC47" s="2"/>
      <c r="ID47" s="2"/>
      <c r="IE47" s="2"/>
      <c r="IF47" s="2"/>
      <c r="IG47" s="2"/>
      <c r="IH47" s="7"/>
      <c r="II47" s="14"/>
      <c r="IJ47" s="6"/>
      <c r="IK47" s="50"/>
      <c r="IL47" s="51"/>
    </row>
    <row r="48" spans="1:246" ht="3" customHeight="1">
      <c r="A48" s="153"/>
      <c r="B48" s="154"/>
      <c r="C48" s="155"/>
      <c r="D48" s="156"/>
      <c r="E48" s="157"/>
      <c r="F48" s="158"/>
      <c r="G48" s="159"/>
      <c r="H48" s="160"/>
      <c r="I48" s="161"/>
      <c r="J48" s="162"/>
      <c r="K48" s="163"/>
      <c r="L48" s="164"/>
      <c r="M48" s="165"/>
      <c r="N48" s="166"/>
      <c r="O48" s="167"/>
      <c r="P48" s="168"/>
      <c r="Q48" s="169"/>
      <c r="R48" s="169"/>
      <c r="S48" s="169"/>
      <c r="T48" s="169"/>
      <c r="U48" s="169"/>
      <c r="V48" s="169"/>
      <c r="W48" s="170"/>
      <c r="X48" s="170"/>
      <c r="Y48" s="170"/>
      <c r="Z48" s="170"/>
      <c r="AA48" s="171"/>
      <c r="AB48" s="172"/>
      <c r="AC48" s="173"/>
      <c r="AD48" s="174"/>
      <c r="AE48" s="175"/>
      <c r="AF48" s="176"/>
      <c r="AG48" s="169"/>
      <c r="AH48" s="169"/>
      <c r="AI48" s="169"/>
      <c r="AJ48" s="170"/>
      <c r="AK48" s="170"/>
      <c r="AL48" s="170"/>
      <c r="AM48" s="170"/>
      <c r="AN48" s="171"/>
      <c r="AO48" s="172"/>
      <c r="AP48" s="173"/>
      <c r="AQ48" s="174"/>
      <c r="AR48" s="175"/>
      <c r="AS48" s="168"/>
      <c r="AT48" s="169"/>
      <c r="AU48" s="169"/>
      <c r="AV48" s="170"/>
      <c r="AW48" s="170"/>
      <c r="AX48" s="170"/>
      <c r="AY48" s="170"/>
      <c r="AZ48" s="171"/>
      <c r="BA48" s="172"/>
      <c r="BB48" s="173"/>
      <c r="BC48" s="174"/>
      <c r="BD48" s="175"/>
      <c r="BE48" s="172"/>
      <c r="BF48" s="177"/>
      <c r="BG48" s="170"/>
      <c r="BH48" s="170"/>
      <c r="BI48" s="170"/>
      <c r="BJ48" s="170"/>
      <c r="BK48" s="171"/>
      <c r="BL48" s="178"/>
      <c r="BM48" s="166"/>
      <c r="BN48" s="165"/>
      <c r="BO48" s="179"/>
      <c r="BP48" s="168"/>
      <c r="BQ48" s="169"/>
      <c r="BR48" s="169"/>
      <c r="BS48" s="169"/>
      <c r="BT48" s="170"/>
      <c r="BU48" s="170"/>
      <c r="BV48" s="170"/>
      <c r="BW48" s="170"/>
      <c r="BX48" s="171"/>
      <c r="BY48" s="172"/>
      <c r="BZ48" s="173"/>
      <c r="CA48" s="180"/>
      <c r="CB48" s="181"/>
      <c r="CC48" s="168"/>
      <c r="CD48" s="169"/>
      <c r="CE48" s="170"/>
      <c r="CF48" s="170"/>
      <c r="CG48" s="170"/>
      <c r="CH48" s="170"/>
      <c r="CI48" s="171"/>
      <c r="CJ48" s="172"/>
      <c r="CK48" s="173"/>
      <c r="CL48" s="174"/>
      <c r="CM48" s="182"/>
      <c r="CN48" s="1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50"/>
      <c r="IL48" s="51"/>
    </row>
    <row r="49" spans="1:246" ht="13.5" thickBot="1">
      <c r="A49" s="101">
        <v>1</v>
      </c>
      <c r="B49" s="102" t="s">
        <v>149</v>
      </c>
      <c r="C49" s="103"/>
      <c r="D49" s="104"/>
      <c r="E49" s="105" t="s">
        <v>19</v>
      </c>
      <c r="F49" s="106" t="s">
        <v>95</v>
      </c>
      <c r="G49" s="28">
        <f>IF(AND(OR($G$2="Y",$H$2="Y"),I49&lt;5,J49&lt;5),IF(AND(I49=I47,J49=J47),G47+1,1),"")</f>
      </c>
      <c r="H49" s="24" t="e">
        <f>IF(AND($H$2="Y",J49&gt;0,OR(AND(G49=1,#REF!=10),AND(G49=2,#REF!=20),AND(G49=3,#REF!=30),AND(G49=4,G102=40),AND(G49=5,G108=50),AND(G49=6,G115=60),AND(G49=7,G124=70),AND(G49=8,#REF!=80),AND(G49=9,G132=90),AND(G49=10,#REF!=100))),VLOOKUP(J49-1,SortLookup!$A$13:$B$16,2,FALSE),"")</f>
        <v>#REF!</v>
      </c>
      <c r="I49" s="40">
        <f>IF(ISNA(VLOOKUP(E49,SortLookup!$A$1:$B$5,2,FALSE))," ",VLOOKUP(E49,SortLookup!$A$1:$B$5,2,FALSE))</f>
        <v>4</v>
      </c>
      <c r="J49" s="25" t="str">
        <f>IF(ISNA(VLOOKUP(F49,SortLookup!$A$7:$B$11,2,FALSE))," ",VLOOKUP(F49,SortLookup!$A$7:$B$11,2,FALSE))</f>
        <v> </v>
      </c>
      <c r="K49" s="78">
        <f>L49+M49+N49</f>
        <v>185.77</v>
      </c>
      <c r="L49" s="79">
        <f>AB49+AO49+BA49+BL49+BY49+CJ49+CU49+DF49+DQ49+EB49+EM49+EX49+FI49+FT49+GE49+GP49+HA49+HL49+HW49+IH49</f>
        <v>171.77</v>
      </c>
      <c r="M49" s="26">
        <f>AD49+AQ49+BC49+BN49+CA49+CL49+CW49+DH49+DS49+ED49+EO49+EZ49+FK49+FV49+GG49+GR49+HC49+HN49+HY49+IJ49</f>
        <v>5</v>
      </c>
      <c r="N49" s="32">
        <f>O49/2</f>
        <v>9</v>
      </c>
      <c r="O49" s="80">
        <f>W49+AJ49+AV49+BG49+BT49+CE49+CP49+DA49+DL49+DW49+EH49+ES49+FD49+FO49+FZ49+GK49+GV49+HG49+HR49+IC49</f>
        <v>18</v>
      </c>
      <c r="P49" s="37">
        <v>22.74</v>
      </c>
      <c r="Q49" s="34"/>
      <c r="R49" s="34"/>
      <c r="S49" s="34"/>
      <c r="T49" s="34"/>
      <c r="U49" s="34"/>
      <c r="V49" s="34"/>
      <c r="W49" s="35">
        <v>1</v>
      </c>
      <c r="X49" s="35">
        <v>0</v>
      </c>
      <c r="Y49" s="35">
        <v>0</v>
      </c>
      <c r="Z49" s="35">
        <v>0</v>
      </c>
      <c r="AA49" s="36">
        <v>0</v>
      </c>
      <c r="AB49" s="33">
        <f>P49+Q49+R49+S49+T49+U49+V49</f>
        <v>22.74</v>
      </c>
      <c r="AC49" s="32">
        <f>W49/2</f>
        <v>0.5</v>
      </c>
      <c r="AD49" s="26">
        <f>(X49*3)+(Y49*5)+(Z49*5)+(AA49*20)</f>
        <v>0</v>
      </c>
      <c r="AE49" s="61">
        <f>AB49+AC49+AD49</f>
        <v>23.24</v>
      </c>
      <c r="AF49" s="37">
        <v>36.08</v>
      </c>
      <c r="AG49" s="34"/>
      <c r="AH49" s="34"/>
      <c r="AI49" s="34"/>
      <c r="AJ49" s="35">
        <v>1</v>
      </c>
      <c r="AK49" s="35">
        <v>0</v>
      </c>
      <c r="AL49" s="35">
        <v>0</v>
      </c>
      <c r="AM49" s="35">
        <v>0</v>
      </c>
      <c r="AN49" s="36">
        <v>0</v>
      </c>
      <c r="AO49" s="33">
        <f>AF49+AG49+AH49+AI49</f>
        <v>36.08</v>
      </c>
      <c r="AP49" s="32">
        <f>AJ49/2</f>
        <v>0.5</v>
      </c>
      <c r="AQ49" s="26">
        <f>(AK49*3)+(AL49*5)+(AM49*5)+(AN49*20)</f>
        <v>0</v>
      </c>
      <c r="AR49" s="61">
        <f>AO49+AP49+AQ49</f>
        <v>36.58</v>
      </c>
      <c r="AS49" s="37">
        <v>25.41</v>
      </c>
      <c r="AT49" s="34"/>
      <c r="AU49" s="34"/>
      <c r="AV49" s="35">
        <v>13</v>
      </c>
      <c r="AW49" s="35">
        <v>0</v>
      </c>
      <c r="AX49" s="35">
        <v>0</v>
      </c>
      <c r="AY49" s="35">
        <v>0</v>
      </c>
      <c r="AZ49" s="36">
        <v>0</v>
      </c>
      <c r="BA49" s="33">
        <f>AS49+AT49+AU49</f>
        <v>25.41</v>
      </c>
      <c r="BB49" s="32">
        <f>AV49/2</f>
        <v>6.5</v>
      </c>
      <c r="BC49" s="26">
        <f>(AW49*3)+(AX49*5)+(AY49*5)+(AZ49*20)</f>
        <v>0</v>
      </c>
      <c r="BD49" s="61">
        <f>BA49+BB49+BC49</f>
        <v>31.91</v>
      </c>
      <c r="BE49" s="33"/>
      <c r="BF49" s="58"/>
      <c r="BG49" s="35"/>
      <c r="BH49" s="35"/>
      <c r="BI49" s="35"/>
      <c r="BJ49" s="35"/>
      <c r="BK49" s="36"/>
      <c r="BL49" s="54">
        <f>BE49+BF49</f>
        <v>0</v>
      </c>
      <c r="BM49" s="47">
        <f>BG49/2</f>
        <v>0</v>
      </c>
      <c r="BN49" s="46">
        <f>(BH49*3)+(BI49*5)+(BJ49*5)+(BK49*20)</f>
        <v>0</v>
      </c>
      <c r="BO49" s="45">
        <f>BL49+BM49+BN49</f>
        <v>0</v>
      </c>
      <c r="BP49" s="37">
        <v>58.68</v>
      </c>
      <c r="BQ49" s="34"/>
      <c r="BR49" s="34"/>
      <c r="BS49" s="34"/>
      <c r="BT49" s="35">
        <v>1</v>
      </c>
      <c r="BU49" s="35">
        <v>0</v>
      </c>
      <c r="BV49" s="35">
        <v>0</v>
      </c>
      <c r="BW49" s="35">
        <v>1</v>
      </c>
      <c r="BX49" s="36">
        <v>0</v>
      </c>
      <c r="BY49" s="33">
        <f>BP49+BQ49+BR49+BS49</f>
        <v>58.68</v>
      </c>
      <c r="BZ49" s="32">
        <f>BT49/2</f>
        <v>0.5</v>
      </c>
      <c r="CA49" s="38">
        <f>(BU49*3)+(BV49*5)+(BW49*5)+(BX49*20)</f>
        <v>5</v>
      </c>
      <c r="CB49" s="149">
        <f>BY49+BZ49+CA49</f>
        <v>64.18</v>
      </c>
      <c r="CC49" s="37">
        <v>28.86</v>
      </c>
      <c r="CD49" s="34"/>
      <c r="CE49" s="35">
        <v>2</v>
      </c>
      <c r="CF49" s="35">
        <v>0</v>
      </c>
      <c r="CG49" s="35">
        <v>0</v>
      </c>
      <c r="CH49" s="35">
        <v>0</v>
      </c>
      <c r="CI49" s="36">
        <v>0</v>
      </c>
      <c r="CJ49" s="33">
        <f>CC49+CD49</f>
        <v>28.86</v>
      </c>
      <c r="CK49" s="32">
        <f>CE49/2</f>
        <v>1</v>
      </c>
      <c r="CL49" s="26">
        <f>(CF49*3)+(CG49*5)+(CH49*5)+(CI49*20)</f>
        <v>0</v>
      </c>
      <c r="CM49" s="127">
        <f>CJ49+CK49+CL49</f>
        <v>29.86</v>
      </c>
      <c r="CN49" s="1"/>
      <c r="CO49" s="1"/>
      <c r="CP49" s="2"/>
      <c r="CQ49" s="2"/>
      <c r="CR49" s="2"/>
      <c r="CS49" s="2"/>
      <c r="CT49" s="2"/>
      <c r="CU49" s="7"/>
      <c r="CV49" s="14"/>
      <c r="CW49" s="6"/>
      <c r="CX49" s="15"/>
      <c r="CY49" s="16"/>
      <c r="CZ49" s="1"/>
      <c r="DA49" s="2"/>
      <c r="DB49" s="2"/>
      <c r="DC49" s="2"/>
      <c r="DD49" s="2"/>
      <c r="DE49" s="2"/>
      <c r="DF49" s="7"/>
      <c r="DG49" s="14"/>
      <c r="DH49" s="6"/>
      <c r="DI49" s="15"/>
      <c r="DJ49" s="16"/>
      <c r="DK49" s="1"/>
      <c r="DL49" s="2"/>
      <c r="DM49" s="2"/>
      <c r="DN49" s="2"/>
      <c r="DO49" s="2"/>
      <c r="DP49" s="2"/>
      <c r="DQ49" s="7"/>
      <c r="DR49" s="14"/>
      <c r="DS49" s="6"/>
      <c r="DT49" s="15"/>
      <c r="DU49" s="16"/>
      <c r="DV49" s="1"/>
      <c r="DW49" s="2"/>
      <c r="DX49" s="2"/>
      <c r="DY49" s="2"/>
      <c r="DZ49" s="2"/>
      <c r="EA49" s="2"/>
      <c r="EB49" s="7"/>
      <c r="EC49" s="14"/>
      <c r="ED49" s="6"/>
      <c r="EE49" s="15"/>
      <c r="EF49" s="16"/>
      <c r="EG49" s="1"/>
      <c r="EH49" s="2"/>
      <c r="EI49" s="2"/>
      <c r="EJ49" s="2"/>
      <c r="EK49" s="2"/>
      <c r="EL49" s="2"/>
      <c r="EM49" s="7"/>
      <c r="EN49" s="14"/>
      <c r="EO49" s="6"/>
      <c r="EP49" s="15"/>
      <c r="EQ49" s="16"/>
      <c r="ER49" s="1"/>
      <c r="ES49" s="2"/>
      <c r="ET49" s="2"/>
      <c r="EU49" s="2"/>
      <c r="EV49" s="2"/>
      <c r="EW49" s="2"/>
      <c r="EX49" s="7"/>
      <c r="EY49" s="14"/>
      <c r="EZ49" s="6"/>
      <c r="FA49" s="15"/>
      <c r="FB49" s="16"/>
      <c r="FC49" s="1"/>
      <c r="FD49" s="2"/>
      <c r="FE49" s="2"/>
      <c r="FF49" s="2"/>
      <c r="FG49" s="2"/>
      <c r="FH49" s="2"/>
      <c r="FI49" s="7"/>
      <c r="FJ49" s="14"/>
      <c r="FK49" s="6"/>
      <c r="FL49" s="15"/>
      <c r="FM49" s="16"/>
      <c r="FN49" s="1"/>
      <c r="FO49" s="2"/>
      <c r="FP49" s="2"/>
      <c r="FQ49" s="2"/>
      <c r="FR49" s="2"/>
      <c r="FS49" s="2"/>
      <c r="FT49" s="7"/>
      <c r="FU49" s="14"/>
      <c r="FV49" s="6"/>
      <c r="FW49" s="15"/>
      <c r="FX49" s="16"/>
      <c r="FY49" s="1"/>
      <c r="FZ49" s="2"/>
      <c r="GA49" s="2"/>
      <c r="GB49" s="2"/>
      <c r="GC49" s="2"/>
      <c r="GD49" s="2"/>
      <c r="GE49" s="7"/>
      <c r="GF49" s="14"/>
      <c r="GG49" s="6"/>
      <c r="GH49" s="15"/>
      <c r="GI49" s="16"/>
      <c r="GJ49" s="1"/>
      <c r="GK49" s="2"/>
      <c r="GL49" s="2"/>
      <c r="GM49" s="2"/>
      <c r="GN49" s="2"/>
      <c r="GO49" s="2"/>
      <c r="GP49" s="7"/>
      <c r="GQ49" s="14"/>
      <c r="GR49" s="6"/>
      <c r="GS49" s="15"/>
      <c r="GT49" s="16"/>
      <c r="GU49" s="1"/>
      <c r="GV49" s="2"/>
      <c r="GW49" s="2"/>
      <c r="GX49" s="2"/>
      <c r="GY49" s="2"/>
      <c r="GZ49" s="2"/>
      <c r="HA49" s="7"/>
      <c r="HB49" s="14"/>
      <c r="HC49" s="6"/>
      <c r="HD49" s="15"/>
      <c r="HE49" s="16"/>
      <c r="HF49" s="1"/>
      <c r="HG49" s="2"/>
      <c r="HH49" s="2"/>
      <c r="HI49" s="2"/>
      <c r="HJ49" s="2"/>
      <c r="HK49" s="2"/>
      <c r="HL49" s="7"/>
      <c r="HM49" s="14"/>
      <c r="HN49" s="6"/>
      <c r="HO49" s="15"/>
      <c r="HP49" s="16"/>
      <c r="HQ49" s="1"/>
      <c r="HR49" s="2"/>
      <c r="HS49" s="2"/>
      <c r="HT49" s="2"/>
      <c r="HU49" s="2"/>
      <c r="HV49" s="2"/>
      <c r="HW49" s="7"/>
      <c r="HX49" s="14"/>
      <c r="HY49" s="6"/>
      <c r="HZ49" s="15"/>
      <c r="IA49" s="16"/>
      <c r="IB49" s="1"/>
      <c r="IC49" s="2"/>
      <c r="ID49" s="2"/>
      <c r="IE49" s="2"/>
      <c r="IF49" s="2"/>
      <c r="IG49" s="2"/>
      <c r="IH49" s="7"/>
      <c r="II49" s="14"/>
      <c r="IJ49" s="6"/>
      <c r="IK49" s="50"/>
      <c r="IL49" s="51"/>
    </row>
    <row r="50" spans="1:246" ht="12.75" hidden="1">
      <c r="A50" s="39"/>
      <c r="B50" s="41"/>
      <c r="C50" s="41"/>
      <c r="D50" s="42"/>
      <c r="E50" s="42"/>
      <c r="F50" s="62"/>
      <c r="G50" s="56">
        <f>IF(AND(OR($G$2="Y",$H$2="Y"),I50&lt;5,J50&lt;5),IF(AND(I50=I49,J50=J49),G49+1,1),"")</f>
      </c>
      <c r="H50" s="43" t="e">
        <f>IF(AND($H$2="Y",J50&gt;0,OR(AND(G50=1,#REF!=10),AND(G50=2,#REF!=20),AND(G50=3,#REF!=30),AND(G50=4,G124=40),AND(G50=5,G130=50),AND(G50=6,G137=60),AND(G50=7,G146=70),AND(G50=8,#REF!=80),AND(G50=9,G154=90),AND(G50=10,#REF!=100))),VLOOKUP(J50-1,SortLookup!$A$13:$B$16,2,FALSE),"")</f>
        <v>#REF!</v>
      </c>
      <c r="I50" s="44" t="str">
        <f>IF(ISNA(VLOOKUP(E50,SortLookup!$A$1:$B$5,2,FALSE))," ",VLOOKUP(E50,SortLookup!$A$1:$B$5,2,FALSE))</f>
        <v> </v>
      </c>
      <c r="J50" s="52" t="str">
        <f>IF(ISNA(VLOOKUP(F50,SortLookup!$A$7:$B$11,2,FALSE))," ",VLOOKUP(F50,SortLookup!$A$7:$B$11,2,FALSE))</f>
        <v> </v>
      </c>
      <c r="K50" s="75">
        <f aca="true" t="shared" si="0" ref="K50:K66">L50+M50+N50</f>
        <v>0</v>
      </c>
      <c r="L50" s="76">
        <f aca="true" t="shared" si="1" ref="L50:L66">AB50+AO50+BA50+BL50+BY50+CJ50+CU50+DF50+DQ50+EB50+EM50+EX50+FI50+FT50+GE50+GP50+HA50+HL50+HW50+IH50</f>
        <v>0</v>
      </c>
      <c r="M50" s="46">
        <f aca="true" t="shared" si="2" ref="M50:M66">AD50+AQ50+BC50+BN50+CA50+CL50+CW50+DH50+DS50+ED50+EO50+EZ50+FK50+FV50+GG50+GR50+HC50+HN50+HY50+IJ50</f>
        <v>0</v>
      </c>
      <c r="N50" s="47">
        <f aca="true" t="shared" si="3" ref="N50:N66">O50/2</f>
        <v>0</v>
      </c>
      <c r="O50" s="77">
        <f aca="true" t="shared" si="4" ref="O50:O66">W50+AJ50+AV50+BG50+BT50+CE50+CP50+DA50+DL50+DW50+EH50+ES50+FD50+FO50+FZ50+GK50+GV50+HG50+HR50+IC50</f>
        <v>0</v>
      </c>
      <c r="P50" s="53"/>
      <c r="Q50" s="48"/>
      <c r="R50" s="48"/>
      <c r="S50" s="48"/>
      <c r="T50" s="48"/>
      <c r="U50" s="48"/>
      <c r="V50" s="48"/>
      <c r="W50" s="49"/>
      <c r="X50" s="49"/>
      <c r="Y50" s="49"/>
      <c r="Z50" s="35"/>
      <c r="AA50" s="36"/>
      <c r="AB50" s="33">
        <f aca="true" t="shared" si="5" ref="AB50:AB66">P50+Q50+R50+S50+T50+U50+V50</f>
        <v>0</v>
      </c>
      <c r="AC50" s="32">
        <f aca="true" t="shared" si="6" ref="AC50:AC66">W50/2</f>
        <v>0</v>
      </c>
      <c r="AD50" s="26">
        <f aca="true" t="shared" si="7" ref="AD50:AD66">(X50*3)+(Y50*5)+(Z50*5)+(AA50*20)</f>
        <v>0</v>
      </c>
      <c r="AE50" s="61">
        <f aca="true" t="shared" si="8" ref="AE50:AE66">AB50+AC50+AD50</f>
        <v>0</v>
      </c>
      <c r="AF50" s="37"/>
      <c r="AG50" s="34"/>
      <c r="AH50" s="34"/>
      <c r="AI50" s="34"/>
      <c r="AJ50" s="35"/>
      <c r="AK50" s="35"/>
      <c r="AL50" s="35"/>
      <c r="AM50" s="35"/>
      <c r="AN50" s="36"/>
      <c r="AO50" s="33">
        <f aca="true" t="shared" si="9" ref="AO50:AO66">AF50+AG50+AH50+AI50</f>
        <v>0</v>
      </c>
      <c r="AP50" s="32">
        <f aca="true" t="shared" si="10" ref="AP50:AP66">AJ50/2</f>
        <v>0</v>
      </c>
      <c r="AQ50" s="26">
        <f aca="true" t="shared" si="11" ref="AQ50:AQ66">(AK50*3)+(AL50*5)+(AM50*5)+(AN50*20)</f>
        <v>0</v>
      </c>
      <c r="AR50" s="61">
        <f aca="true" t="shared" si="12" ref="AR50:AR66">AO50+AP50+AQ50</f>
        <v>0</v>
      </c>
      <c r="AS50" s="37"/>
      <c r="AT50" s="34"/>
      <c r="AU50" s="34"/>
      <c r="AV50" s="35"/>
      <c r="AW50" s="35"/>
      <c r="AX50" s="35"/>
      <c r="AY50" s="35"/>
      <c r="AZ50" s="36"/>
      <c r="BA50" s="33">
        <f aca="true" t="shared" si="13" ref="BA50:BA66">AS50+AT50+AU50</f>
        <v>0</v>
      </c>
      <c r="BB50" s="32">
        <f aca="true" t="shared" si="14" ref="BB50:BB66">AV50/2</f>
        <v>0</v>
      </c>
      <c r="BC50" s="26">
        <f aca="true" t="shared" si="15" ref="BC50:BC66">(AW50*3)+(AX50*5)+(AY50*5)+(AZ50*20)</f>
        <v>0</v>
      </c>
      <c r="BD50" s="61">
        <f aca="true" t="shared" si="16" ref="BD50:BD66">BA50+BB50+BC50</f>
        <v>0</v>
      </c>
      <c r="BE50" s="33"/>
      <c r="BF50" s="58"/>
      <c r="BG50" s="35"/>
      <c r="BH50" s="35"/>
      <c r="BI50" s="35"/>
      <c r="BJ50" s="35"/>
      <c r="BK50" s="36"/>
      <c r="BL50" s="54">
        <f aca="true" t="shared" si="17" ref="BL50:BL66">BE50+BF50</f>
        <v>0</v>
      </c>
      <c r="BM50" s="47">
        <f aca="true" t="shared" si="18" ref="BM50:BM66">BG50/2</f>
        <v>0</v>
      </c>
      <c r="BN50" s="46">
        <f aca="true" t="shared" si="19" ref="BN50:BN66">(BH50*3)+(BI50*5)+(BJ50*5)+(BK50*20)</f>
        <v>0</v>
      </c>
      <c r="BO50" s="45">
        <f aca="true" t="shared" si="20" ref="BO50:BO66">BL50+BM50+BN50</f>
        <v>0</v>
      </c>
      <c r="BP50" s="37"/>
      <c r="BQ50" s="34"/>
      <c r="BR50" s="34"/>
      <c r="BS50" s="34"/>
      <c r="BT50" s="35"/>
      <c r="BU50" s="35"/>
      <c r="BV50" s="35"/>
      <c r="BW50" s="35"/>
      <c r="BX50" s="36"/>
      <c r="BY50" s="33">
        <f aca="true" t="shared" si="21" ref="BY50:BY66">BP50+BQ50+BR50+BS50</f>
        <v>0</v>
      </c>
      <c r="BZ50" s="32">
        <f aca="true" t="shared" si="22" ref="BZ50:BZ66">BT50/2</f>
        <v>0</v>
      </c>
      <c r="CA50" s="38">
        <f aca="true" t="shared" si="23" ref="CA50:CA66">(BU50*3)+(BV50*5)+(BW50*5)+(BX50*20)</f>
        <v>0</v>
      </c>
      <c r="CB50" s="149">
        <f aca="true" t="shared" si="24" ref="CB50:CB66">BY50+BZ50+CA50</f>
        <v>0</v>
      </c>
      <c r="CC50" s="146"/>
      <c r="CD50" s="58"/>
      <c r="CE50" s="58"/>
      <c r="CF50" s="58"/>
      <c r="CG50" s="58"/>
      <c r="CH50" s="58"/>
      <c r="CI50" s="128"/>
      <c r="CJ50" s="33">
        <f>CC50+CD50</f>
        <v>0</v>
      </c>
      <c r="CK50" s="32">
        <f>CE50/2</f>
        <v>0</v>
      </c>
      <c r="CL50" s="26">
        <f>(CF50*3)+(CG50*5)+(CH50*5)+(CI50*20)</f>
        <v>0</v>
      </c>
      <c r="CM50" s="127">
        <f>CJ50+CK50+CL50</f>
        <v>0</v>
      </c>
      <c r="IL50" s="51"/>
    </row>
    <row r="51" spans="1:246" ht="12.75" hidden="1">
      <c r="A51" s="31"/>
      <c r="B51" s="29"/>
      <c r="C51" s="29"/>
      <c r="D51" s="30"/>
      <c r="E51" s="30"/>
      <c r="F51" s="60"/>
      <c r="G51" s="28">
        <f>IF(AND(OR($G$2="Y",$H$2="Y"),I51&lt;5,J51&lt;5),IF(AND(I51=#REF!,J51=#REF!),#REF!+1,1),"")</f>
      </c>
      <c r="H51" s="24" t="e">
        <f>IF(AND($H$2="Y",J51&gt;0,OR(AND(G51=1,#REF!=10),AND(G51=2,#REF!=20),AND(G51=3,#REF!=30),AND(G51=4,G104=40),AND(G51=5,#REF!=50),AND(G51=6,G113=60),AND(G51=7,G122=70),AND(G51=8,#REF!=80),AND(G51=9,G130=90),AND(G51=10,#REF!=100))),VLOOKUP(J51-1,SortLookup!$A$13:$B$16,2,FALSE),"")</f>
        <v>#REF!</v>
      </c>
      <c r="I51" s="40" t="str">
        <f>IF(ISNA(VLOOKUP(E51,SortLookup!$A$1:$B$5,2,FALSE))," ",VLOOKUP(E51,SortLookup!$A$1:$B$5,2,FALSE))</f>
        <v> </v>
      </c>
      <c r="J51" s="25" t="str">
        <f>IF(ISNA(VLOOKUP(F51,SortLookup!$A$7:$B$11,2,FALSE))," ",VLOOKUP(F51,SortLookup!$A$7:$B$11,2,FALSE))</f>
        <v> </v>
      </c>
      <c r="K51" s="75">
        <f t="shared" si="0"/>
        <v>0</v>
      </c>
      <c r="L51" s="76">
        <f t="shared" si="1"/>
        <v>0</v>
      </c>
      <c r="M51" s="46">
        <f t="shared" si="2"/>
        <v>0</v>
      </c>
      <c r="N51" s="47">
        <f t="shared" si="3"/>
        <v>0</v>
      </c>
      <c r="O51" s="77">
        <f t="shared" si="4"/>
        <v>0</v>
      </c>
      <c r="P51" s="37"/>
      <c r="Q51" s="34"/>
      <c r="R51" s="34"/>
      <c r="S51" s="34"/>
      <c r="T51" s="34"/>
      <c r="U51" s="34"/>
      <c r="V51" s="34"/>
      <c r="W51" s="35"/>
      <c r="X51" s="35"/>
      <c r="Y51" s="35"/>
      <c r="Z51" s="35"/>
      <c r="AA51" s="36"/>
      <c r="AB51" s="33">
        <f t="shared" si="5"/>
        <v>0</v>
      </c>
      <c r="AC51" s="32">
        <f t="shared" si="6"/>
        <v>0</v>
      </c>
      <c r="AD51" s="26">
        <f t="shared" si="7"/>
        <v>0</v>
      </c>
      <c r="AE51" s="61">
        <f t="shared" si="8"/>
        <v>0</v>
      </c>
      <c r="AF51" s="37"/>
      <c r="AG51" s="34"/>
      <c r="AH51" s="34"/>
      <c r="AI51" s="34"/>
      <c r="AJ51" s="35"/>
      <c r="AK51" s="35"/>
      <c r="AL51" s="35"/>
      <c r="AM51" s="35"/>
      <c r="AN51" s="36"/>
      <c r="AO51" s="33">
        <f t="shared" si="9"/>
        <v>0</v>
      </c>
      <c r="AP51" s="32">
        <f t="shared" si="10"/>
        <v>0</v>
      </c>
      <c r="AQ51" s="26">
        <f t="shared" si="11"/>
        <v>0</v>
      </c>
      <c r="AR51" s="61">
        <f t="shared" si="12"/>
        <v>0</v>
      </c>
      <c r="AS51" s="37"/>
      <c r="AT51" s="34"/>
      <c r="AU51" s="34"/>
      <c r="AV51" s="35"/>
      <c r="AW51" s="35"/>
      <c r="AX51" s="35"/>
      <c r="AY51" s="35"/>
      <c r="AZ51" s="36"/>
      <c r="BA51" s="33">
        <f t="shared" si="13"/>
        <v>0</v>
      </c>
      <c r="BB51" s="32">
        <f t="shared" si="14"/>
        <v>0</v>
      </c>
      <c r="BC51" s="26">
        <f t="shared" si="15"/>
        <v>0</v>
      </c>
      <c r="BD51" s="61">
        <f t="shared" si="16"/>
        <v>0</v>
      </c>
      <c r="BE51" s="33"/>
      <c r="BF51" s="58"/>
      <c r="BG51" s="35"/>
      <c r="BH51" s="35"/>
      <c r="BI51" s="35"/>
      <c r="BJ51" s="35"/>
      <c r="BK51" s="36"/>
      <c r="BL51" s="54">
        <f t="shared" si="17"/>
        <v>0</v>
      </c>
      <c r="BM51" s="47">
        <f t="shared" si="18"/>
        <v>0</v>
      </c>
      <c r="BN51" s="46">
        <f t="shared" si="19"/>
        <v>0</v>
      </c>
      <c r="BO51" s="45">
        <f t="shared" si="20"/>
        <v>0</v>
      </c>
      <c r="BP51" s="37"/>
      <c r="BQ51" s="34"/>
      <c r="BR51" s="34"/>
      <c r="BS51" s="34"/>
      <c r="BT51" s="35"/>
      <c r="BU51" s="35"/>
      <c r="BV51" s="35"/>
      <c r="BW51" s="35"/>
      <c r="BX51" s="36"/>
      <c r="BY51" s="33">
        <f t="shared" si="21"/>
        <v>0</v>
      </c>
      <c r="BZ51" s="32">
        <f t="shared" si="22"/>
        <v>0</v>
      </c>
      <c r="CA51" s="38">
        <f t="shared" si="23"/>
        <v>0</v>
      </c>
      <c r="CB51" s="149">
        <f t="shared" si="24"/>
        <v>0</v>
      </c>
      <c r="CC51" s="37"/>
      <c r="CD51" s="34"/>
      <c r="CE51" s="35"/>
      <c r="CF51" s="35"/>
      <c r="CG51" s="35"/>
      <c r="CH51" s="35"/>
      <c r="CI51" s="36"/>
      <c r="CJ51" s="33">
        <f>CC51+CD51</f>
        <v>0</v>
      </c>
      <c r="CK51" s="32">
        <f>CE51/2</f>
        <v>0</v>
      </c>
      <c r="CL51" s="26">
        <f>(CF51*3)+(CG51*5)+(CH51*5)+(CI51*20)</f>
        <v>0</v>
      </c>
      <c r="CM51" s="127">
        <f>CJ51+CK51+CL51</f>
        <v>0</v>
      </c>
      <c r="CN51" s="1"/>
      <c r="CO51" s="1"/>
      <c r="CP51" s="2"/>
      <c r="CQ51" s="2"/>
      <c r="CR51" s="2"/>
      <c r="CS51" s="2"/>
      <c r="CT51" s="2"/>
      <c r="CU51" s="82"/>
      <c r="CV51" s="14"/>
      <c r="CW51" s="6"/>
      <c r="CX51" s="50"/>
      <c r="CY51" s="1"/>
      <c r="CZ51" s="1"/>
      <c r="DA51" s="2"/>
      <c r="DB51" s="2"/>
      <c r="DC51" s="2"/>
      <c r="DD51" s="2"/>
      <c r="DE51" s="2"/>
      <c r="DF51" s="82"/>
      <c r="DG51" s="14"/>
      <c r="DH51" s="6"/>
      <c r="DI51" s="50"/>
      <c r="DJ51" s="1"/>
      <c r="DK51" s="1"/>
      <c r="DL51" s="2"/>
      <c r="DM51" s="2"/>
      <c r="DN51" s="2"/>
      <c r="DO51" s="2"/>
      <c r="DP51" s="2"/>
      <c r="DQ51" s="82"/>
      <c r="DR51" s="14"/>
      <c r="DS51" s="6"/>
      <c r="DT51" s="50"/>
      <c r="DU51" s="1"/>
      <c r="DV51" s="1"/>
      <c r="DW51" s="2"/>
      <c r="DX51" s="2"/>
      <c r="DY51" s="2"/>
      <c r="DZ51" s="2"/>
      <c r="EA51" s="2"/>
      <c r="EB51" s="82"/>
      <c r="EC51" s="14"/>
      <c r="ED51" s="6"/>
      <c r="EE51" s="50"/>
      <c r="EF51" s="1"/>
      <c r="EG51" s="1"/>
      <c r="EH51" s="2"/>
      <c r="EI51" s="2"/>
      <c r="EJ51" s="2"/>
      <c r="EK51" s="2"/>
      <c r="EL51" s="2"/>
      <c r="EM51" s="82"/>
      <c r="EN51" s="14"/>
      <c r="EO51" s="6"/>
      <c r="EP51" s="50"/>
      <c r="EQ51" s="1"/>
      <c r="ER51" s="1"/>
      <c r="ES51" s="2"/>
      <c r="ET51" s="2"/>
      <c r="EU51" s="2"/>
      <c r="EV51" s="2"/>
      <c r="EW51" s="2"/>
      <c r="EX51" s="82"/>
      <c r="EY51" s="14"/>
      <c r="EZ51" s="6"/>
      <c r="FA51" s="50"/>
      <c r="FB51" s="1"/>
      <c r="FC51" s="1"/>
      <c r="FD51" s="2"/>
      <c r="FE51" s="2"/>
      <c r="FF51" s="2"/>
      <c r="FG51" s="2"/>
      <c r="FH51" s="2"/>
      <c r="FI51" s="82"/>
      <c r="FJ51" s="14"/>
      <c r="FK51" s="6"/>
      <c r="FL51" s="50"/>
      <c r="FM51" s="1"/>
      <c r="FN51" s="1"/>
      <c r="FO51" s="2"/>
      <c r="FP51" s="2"/>
      <c r="FQ51" s="2"/>
      <c r="FR51" s="2"/>
      <c r="FS51" s="2"/>
      <c r="FT51" s="82"/>
      <c r="FU51" s="14"/>
      <c r="FV51" s="6"/>
      <c r="FW51" s="50"/>
      <c r="FX51" s="1"/>
      <c r="FY51" s="1"/>
      <c r="FZ51" s="2"/>
      <c r="GA51" s="2"/>
      <c r="GB51" s="2"/>
      <c r="GC51" s="2"/>
      <c r="GD51" s="2"/>
      <c r="GE51" s="82"/>
      <c r="GF51" s="14"/>
      <c r="GG51" s="6"/>
      <c r="GH51" s="50"/>
      <c r="GI51" s="1"/>
      <c r="GJ51" s="1"/>
      <c r="GK51" s="2"/>
      <c r="GL51" s="2"/>
      <c r="GM51" s="2"/>
      <c r="GN51" s="2"/>
      <c r="GO51" s="2"/>
      <c r="GP51" s="82"/>
      <c r="GQ51" s="14"/>
      <c r="GR51" s="6"/>
      <c r="GS51" s="50"/>
      <c r="GT51" s="1"/>
      <c r="GU51" s="1"/>
      <c r="GV51" s="2"/>
      <c r="GW51" s="2"/>
      <c r="GX51" s="2"/>
      <c r="GY51" s="2"/>
      <c r="GZ51" s="2"/>
      <c r="HA51" s="82"/>
      <c r="HB51" s="14"/>
      <c r="HC51" s="6"/>
      <c r="HD51" s="50"/>
      <c r="HE51" s="1"/>
      <c r="HF51" s="1"/>
      <c r="HG51" s="2"/>
      <c r="HH51" s="2"/>
      <c r="HI51" s="2"/>
      <c r="HJ51" s="2"/>
      <c r="HK51" s="2"/>
      <c r="HL51" s="82"/>
      <c r="HM51" s="14"/>
      <c r="HN51" s="6"/>
      <c r="HO51" s="50"/>
      <c r="HP51" s="1"/>
      <c r="HQ51" s="1"/>
      <c r="HR51" s="2"/>
      <c r="HS51" s="2"/>
      <c r="HT51" s="2"/>
      <c r="HU51" s="2"/>
      <c r="HV51" s="2"/>
      <c r="HW51" s="82"/>
      <c r="HX51" s="14"/>
      <c r="HY51" s="6"/>
      <c r="HZ51" s="50"/>
      <c r="IA51" s="1"/>
      <c r="IB51" s="1"/>
      <c r="IC51" s="2"/>
      <c r="ID51" s="2"/>
      <c r="IE51" s="2"/>
      <c r="IF51" s="2"/>
      <c r="IG51" s="2"/>
      <c r="IH51" s="82"/>
      <c r="II51" s="14"/>
      <c r="IJ51" s="6"/>
      <c r="IK51" s="50"/>
      <c r="IL51" s="51"/>
    </row>
    <row r="52" spans="1:246" ht="12.75" hidden="1">
      <c r="A52" s="31"/>
      <c r="B52" s="29"/>
      <c r="C52" s="29"/>
      <c r="D52" s="30"/>
      <c r="E52" s="30"/>
      <c r="F52" s="60"/>
      <c r="G52" s="28">
        <f>IF(AND(OR($G$2="Y",$H$2="Y"),I52&lt;5,J52&lt;5),IF(AND(I52=I51,J52=J51),G51+1,1),"")</f>
      </c>
      <c r="H52" s="24" t="e">
        <f>IF(AND($H$2="Y",J52&gt;0,OR(AND(G52=1,#REF!=10),AND(G52=2,#REF!=20),AND(G52=3,#REF!=30),AND(G52=4,G108=40),AND(G52=5,G114=50),AND(G52=6,G121=60),AND(G52=7,G130=70),AND(G52=8,#REF!=80),AND(G52=9,G138=90),AND(G52=10,#REF!=100))),VLOOKUP(J52-1,SortLookup!$A$13:$B$16,2,FALSE),"")</f>
        <v>#REF!</v>
      </c>
      <c r="I52" s="40" t="str">
        <f>IF(ISNA(VLOOKUP(E52,SortLookup!$A$1:$B$5,2,FALSE))," ",VLOOKUP(E52,SortLookup!$A$1:$B$5,2,FALSE))</f>
        <v> </v>
      </c>
      <c r="J52" s="25" t="str">
        <f>IF(ISNA(VLOOKUP(F52,SortLookup!$A$7:$B$11,2,FALSE))," ",VLOOKUP(F52,SortLookup!$A$7:$B$11,2,FALSE))</f>
        <v> </v>
      </c>
      <c r="K52" s="75">
        <f t="shared" si="0"/>
        <v>0</v>
      </c>
      <c r="L52" s="76">
        <f t="shared" si="1"/>
        <v>0</v>
      </c>
      <c r="M52" s="46">
        <f t="shared" si="2"/>
        <v>0</v>
      </c>
      <c r="N52" s="47">
        <f t="shared" si="3"/>
        <v>0</v>
      </c>
      <c r="O52" s="77">
        <f t="shared" si="4"/>
        <v>0</v>
      </c>
      <c r="P52" s="37"/>
      <c r="Q52" s="34"/>
      <c r="R52" s="34"/>
      <c r="S52" s="34"/>
      <c r="T52" s="34"/>
      <c r="U52" s="34"/>
      <c r="V52" s="34"/>
      <c r="W52" s="35"/>
      <c r="X52" s="35"/>
      <c r="Y52" s="35"/>
      <c r="Z52" s="35"/>
      <c r="AA52" s="36"/>
      <c r="AB52" s="33">
        <f t="shared" si="5"/>
        <v>0</v>
      </c>
      <c r="AC52" s="32">
        <f t="shared" si="6"/>
        <v>0</v>
      </c>
      <c r="AD52" s="26">
        <f t="shared" si="7"/>
        <v>0</v>
      </c>
      <c r="AE52" s="61">
        <f t="shared" si="8"/>
        <v>0</v>
      </c>
      <c r="AF52" s="37"/>
      <c r="AG52" s="34"/>
      <c r="AH52" s="34"/>
      <c r="AI52" s="34"/>
      <c r="AJ52" s="35"/>
      <c r="AK52" s="35"/>
      <c r="AL52" s="35"/>
      <c r="AM52" s="35"/>
      <c r="AN52" s="36"/>
      <c r="AO52" s="33">
        <f t="shared" si="9"/>
        <v>0</v>
      </c>
      <c r="AP52" s="32">
        <f t="shared" si="10"/>
        <v>0</v>
      </c>
      <c r="AQ52" s="26">
        <f t="shared" si="11"/>
        <v>0</v>
      </c>
      <c r="AR52" s="61">
        <f t="shared" si="12"/>
        <v>0</v>
      </c>
      <c r="AS52" s="37"/>
      <c r="AT52" s="34"/>
      <c r="AU52" s="34"/>
      <c r="AV52" s="35"/>
      <c r="AW52" s="35"/>
      <c r="AX52" s="35"/>
      <c r="AY52" s="35"/>
      <c r="AZ52" s="36"/>
      <c r="BA52" s="33">
        <f t="shared" si="13"/>
        <v>0</v>
      </c>
      <c r="BB52" s="32">
        <f t="shared" si="14"/>
        <v>0</v>
      </c>
      <c r="BC52" s="26">
        <f t="shared" si="15"/>
        <v>0</v>
      </c>
      <c r="BD52" s="61">
        <f t="shared" si="16"/>
        <v>0</v>
      </c>
      <c r="BE52" s="33"/>
      <c r="BF52" s="58"/>
      <c r="BG52" s="35"/>
      <c r="BH52" s="35"/>
      <c r="BI52" s="35"/>
      <c r="BJ52" s="35"/>
      <c r="BK52" s="36"/>
      <c r="BL52" s="54">
        <f t="shared" si="17"/>
        <v>0</v>
      </c>
      <c r="BM52" s="47">
        <f t="shared" si="18"/>
        <v>0</v>
      </c>
      <c r="BN52" s="46">
        <f t="shared" si="19"/>
        <v>0</v>
      </c>
      <c r="BO52" s="45">
        <f t="shared" si="20"/>
        <v>0</v>
      </c>
      <c r="BP52" s="37"/>
      <c r="BQ52" s="34"/>
      <c r="BR52" s="34"/>
      <c r="BS52" s="34"/>
      <c r="BT52" s="35"/>
      <c r="BU52" s="35"/>
      <c r="BV52" s="35"/>
      <c r="BW52" s="35"/>
      <c r="BX52" s="36"/>
      <c r="BY52" s="33">
        <f t="shared" si="21"/>
        <v>0</v>
      </c>
      <c r="BZ52" s="32">
        <f t="shared" si="22"/>
        <v>0</v>
      </c>
      <c r="CA52" s="38">
        <f t="shared" si="23"/>
        <v>0</v>
      </c>
      <c r="CB52" s="149">
        <f t="shared" si="24"/>
        <v>0</v>
      </c>
      <c r="CC52" s="37"/>
      <c r="CD52" s="34"/>
      <c r="CE52" s="35"/>
      <c r="CF52" s="35"/>
      <c r="CG52" s="35"/>
      <c r="CH52" s="35"/>
      <c r="CI52" s="36"/>
      <c r="CJ52" s="33">
        <f>CC52+CD52</f>
        <v>0</v>
      </c>
      <c r="CK52" s="32">
        <f>CE52/2</f>
        <v>0</v>
      </c>
      <c r="CL52" s="26">
        <f>(CF52*3)+(CG52*5)+(CH52*5)+(CI52*20)</f>
        <v>0</v>
      </c>
      <c r="CM52" s="127">
        <f>CJ52+CK52+CL52</f>
        <v>0</v>
      </c>
      <c r="CN52" s="1"/>
      <c r="CO52" s="1"/>
      <c r="CP52" s="2"/>
      <c r="CQ52" s="2"/>
      <c r="CR52" s="2"/>
      <c r="CS52" s="2"/>
      <c r="CT52" s="2"/>
      <c r="CU52" s="82"/>
      <c r="CV52" s="14"/>
      <c r="CW52" s="6"/>
      <c r="CX52" s="50"/>
      <c r="CY52" s="1"/>
      <c r="CZ52" s="1"/>
      <c r="DA52" s="2"/>
      <c r="DB52" s="2"/>
      <c r="DC52" s="2"/>
      <c r="DD52" s="2"/>
      <c r="DE52" s="2"/>
      <c r="DF52" s="82"/>
      <c r="DG52" s="14"/>
      <c r="DH52" s="6"/>
      <c r="DI52" s="50"/>
      <c r="DJ52" s="1"/>
      <c r="DK52" s="1"/>
      <c r="DL52" s="2"/>
      <c r="DM52" s="2"/>
      <c r="DN52" s="2"/>
      <c r="DO52" s="2"/>
      <c r="DP52" s="2"/>
      <c r="DQ52" s="82"/>
      <c r="DR52" s="14"/>
      <c r="DS52" s="6"/>
      <c r="DT52" s="50"/>
      <c r="DU52" s="1"/>
      <c r="DV52" s="1"/>
      <c r="DW52" s="2"/>
      <c r="DX52" s="2"/>
      <c r="DY52" s="2"/>
      <c r="DZ52" s="2"/>
      <c r="EA52" s="2"/>
      <c r="EB52" s="82"/>
      <c r="EC52" s="14"/>
      <c r="ED52" s="6"/>
      <c r="EE52" s="50"/>
      <c r="EF52" s="1"/>
      <c r="EG52" s="1"/>
      <c r="EH52" s="2"/>
      <c r="EI52" s="2"/>
      <c r="EJ52" s="2"/>
      <c r="EK52" s="2"/>
      <c r="EL52" s="2"/>
      <c r="EM52" s="82"/>
      <c r="EN52" s="14"/>
      <c r="EO52" s="6"/>
      <c r="EP52" s="50"/>
      <c r="EQ52" s="1"/>
      <c r="ER52" s="1"/>
      <c r="ES52" s="2"/>
      <c r="ET52" s="2"/>
      <c r="EU52" s="2"/>
      <c r="EV52" s="2"/>
      <c r="EW52" s="2"/>
      <c r="EX52" s="82"/>
      <c r="EY52" s="14"/>
      <c r="EZ52" s="6"/>
      <c r="FA52" s="50"/>
      <c r="FB52" s="1"/>
      <c r="FC52" s="1"/>
      <c r="FD52" s="2"/>
      <c r="FE52" s="2"/>
      <c r="FF52" s="2"/>
      <c r="FG52" s="2"/>
      <c r="FH52" s="2"/>
      <c r="FI52" s="82"/>
      <c r="FJ52" s="14"/>
      <c r="FK52" s="6"/>
      <c r="FL52" s="50"/>
      <c r="FM52" s="1"/>
      <c r="FN52" s="1"/>
      <c r="FO52" s="2"/>
      <c r="FP52" s="2"/>
      <c r="FQ52" s="2"/>
      <c r="FR52" s="2"/>
      <c r="FS52" s="2"/>
      <c r="FT52" s="82"/>
      <c r="FU52" s="14"/>
      <c r="FV52" s="6"/>
      <c r="FW52" s="50"/>
      <c r="FX52" s="1"/>
      <c r="FY52" s="1"/>
      <c r="FZ52" s="2"/>
      <c r="GA52" s="2"/>
      <c r="GB52" s="2"/>
      <c r="GC52" s="2"/>
      <c r="GD52" s="2"/>
      <c r="GE52" s="82"/>
      <c r="GF52" s="14"/>
      <c r="GG52" s="6"/>
      <c r="GH52" s="50"/>
      <c r="GI52" s="1"/>
      <c r="GJ52" s="1"/>
      <c r="GK52" s="2"/>
      <c r="GL52" s="2"/>
      <c r="GM52" s="2"/>
      <c r="GN52" s="2"/>
      <c r="GO52" s="2"/>
      <c r="GP52" s="82"/>
      <c r="GQ52" s="14"/>
      <c r="GR52" s="6"/>
      <c r="GS52" s="50"/>
      <c r="GT52" s="1"/>
      <c r="GU52" s="1"/>
      <c r="GV52" s="2"/>
      <c r="GW52" s="2"/>
      <c r="GX52" s="2"/>
      <c r="GY52" s="2"/>
      <c r="GZ52" s="2"/>
      <c r="HA52" s="82"/>
      <c r="HB52" s="14"/>
      <c r="HC52" s="6"/>
      <c r="HD52" s="50"/>
      <c r="HE52" s="1"/>
      <c r="HF52" s="1"/>
      <c r="HG52" s="2"/>
      <c r="HH52" s="2"/>
      <c r="HI52" s="2"/>
      <c r="HJ52" s="2"/>
      <c r="HK52" s="2"/>
      <c r="HL52" s="82"/>
      <c r="HM52" s="14"/>
      <c r="HN52" s="6"/>
      <c r="HO52" s="50"/>
      <c r="HP52" s="1"/>
      <c r="HQ52" s="1"/>
      <c r="HR52" s="2"/>
      <c r="HS52" s="2"/>
      <c r="HT52" s="2"/>
      <c r="HU52" s="2"/>
      <c r="HV52" s="2"/>
      <c r="HW52" s="82"/>
      <c r="HX52" s="14"/>
      <c r="HY52" s="6"/>
      <c r="HZ52" s="50"/>
      <c r="IA52" s="1"/>
      <c r="IB52" s="1"/>
      <c r="IC52" s="2"/>
      <c r="ID52" s="2"/>
      <c r="IE52" s="2"/>
      <c r="IF52" s="2"/>
      <c r="IG52" s="2"/>
      <c r="IH52" s="82"/>
      <c r="II52" s="14"/>
      <c r="IJ52" s="6"/>
      <c r="IK52" s="50"/>
      <c r="IL52" s="51"/>
    </row>
    <row r="53" spans="1:246" ht="12.75" hidden="1">
      <c r="A53" s="31"/>
      <c r="B53" s="29"/>
      <c r="C53" s="29"/>
      <c r="D53" s="30"/>
      <c r="E53" s="30"/>
      <c r="F53" s="60"/>
      <c r="G53" s="28">
        <f>IF(AND(OR($G$2="Y",$H$2="Y"),I53&lt;5,J53&lt;5),IF(AND(I53=I52,J53=J52),G52+1,1),"")</f>
      </c>
      <c r="H53" s="24" t="e">
        <f>IF(AND($H$2="Y",J53&gt;0,OR(AND(G53=1,#REF!=10),AND(G53=2,#REF!=20),AND(G53=3,#REF!=30),AND(G53=4,G128=40),AND(G53=5,G134=50),AND(G53=6,G141=60),AND(G53=7,G150=70),AND(G53=8,#REF!=80),AND(G53=9,G158=90),AND(G53=10,#REF!=100))),VLOOKUP(J53-1,SortLookup!$A$13:$B$16,2,FALSE),"")</f>
        <v>#REF!</v>
      </c>
      <c r="I53" s="40" t="str">
        <f>IF(ISNA(VLOOKUP(E53,SortLookup!$A$1:$B$5,2,FALSE))," ",VLOOKUP(E53,SortLookup!$A$1:$B$5,2,FALSE))</f>
        <v> </v>
      </c>
      <c r="J53" s="25" t="str">
        <f>IF(ISNA(VLOOKUP(F53,SortLookup!$A$7:$B$11,2,FALSE))," ",VLOOKUP(F53,SortLookup!$A$7:$B$11,2,FALSE))</f>
        <v> </v>
      </c>
      <c r="K53" s="75">
        <f t="shared" si="0"/>
        <v>0</v>
      </c>
      <c r="L53" s="76">
        <f t="shared" si="1"/>
        <v>0</v>
      </c>
      <c r="M53" s="46">
        <f t="shared" si="2"/>
        <v>0</v>
      </c>
      <c r="N53" s="47">
        <f t="shared" si="3"/>
        <v>0</v>
      </c>
      <c r="O53" s="77">
        <f t="shared" si="4"/>
        <v>0</v>
      </c>
      <c r="P53" s="37"/>
      <c r="Q53" s="34"/>
      <c r="R53" s="34"/>
      <c r="S53" s="34"/>
      <c r="T53" s="34"/>
      <c r="U53" s="34"/>
      <c r="V53" s="34"/>
      <c r="W53" s="35"/>
      <c r="X53" s="35"/>
      <c r="Y53" s="35"/>
      <c r="Z53" s="35"/>
      <c r="AA53" s="36"/>
      <c r="AB53" s="33">
        <f t="shared" si="5"/>
        <v>0</v>
      </c>
      <c r="AC53" s="32">
        <f t="shared" si="6"/>
        <v>0</v>
      </c>
      <c r="AD53" s="26">
        <f t="shared" si="7"/>
        <v>0</v>
      </c>
      <c r="AE53" s="61">
        <f t="shared" si="8"/>
        <v>0</v>
      </c>
      <c r="AF53" s="37"/>
      <c r="AG53" s="34"/>
      <c r="AH53" s="34"/>
      <c r="AI53" s="34"/>
      <c r="AJ53" s="35"/>
      <c r="AK53" s="35"/>
      <c r="AL53" s="35"/>
      <c r="AM53" s="35"/>
      <c r="AN53" s="36"/>
      <c r="AO53" s="33">
        <f t="shared" si="9"/>
        <v>0</v>
      </c>
      <c r="AP53" s="32">
        <f t="shared" si="10"/>
        <v>0</v>
      </c>
      <c r="AQ53" s="26">
        <f t="shared" si="11"/>
        <v>0</v>
      </c>
      <c r="AR53" s="61">
        <f t="shared" si="12"/>
        <v>0</v>
      </c>
      <c r="AS53" s="37"/>
      <c r="AT53" s="34"/>
      <c r="AU53" s="34"/>
      <c r="AV53" s="35"/>
      <c r="AW53" s="35"/>
      <c r="AX53" s="35"/>
      <c r="AY53" s="35"/>
      <c r="AZ53" s="36"/>
      <c r="BA53" s="33">
        <f t="shared" si="13"/>
        <v>0</v>
      </c>
      <c r="BB53" s="32">
        <f t="shared" si="14"/>
        <v>0</v>
      </c>
      <c r="BC53" s="26">
        <f t="shared" si="15"/>
        <v>0</v>
      </c>
      <c r="BD53" s="61">
        <f t="shared" si="16"/>
        <v>0</v>
      </c>
      <c r="BE53" s="33"/>
      <c r="BF53" s="58"/>
      <c r="BG53" s="35"/>
      <c r="BH53" s="35"/>
      <c r="BI53" s="35"/>
      <c r="BJ53" s="35"/>
      <c r="BK53" s="36"/>
      <c r="BL53" s="54">
        <f t="shared" si="17"/>
        <v>0</v>
      </c>
      <c r="BM53" s="47">
        <f t="shared" si="18"/>
        <v>0</v>
      </c>
      <c r="BN53" s="46">
        <f t="shared" si="19"/>
        <v>0</v>
      </c>
      <c r="BO53" s="45">
        <f t="shared" si="20"/>
        <v>0</v>
      </c>
      <c r="BP53" s="37"/>
      <c r="BQ53" s="34"/>
      <c r="BR53" s="34"/>
      <c r="BS53" s="34"/>
      <c r="BT53" s="35"/>
      <c r="BU53" s="35"/>
      <c r="BV53" s="35"/>
      <c r="BW53" s="35"/>
      <c r="BX53" s="36"/>
      <c r="BY53" s="33">
        <f t="shared" si="21"/>
        <v>0</v>
      </c>
      <c r="BZ53" s="32">
        <f t="shared" si="22"/>
        <v>0</v>
      </c>
      <c r="CA53" s="38">
        <f t="shared" si="23"/>
        <v>0</v>
      </c>
      <c r="CB53" s="149">
        <f t="shared" si="24"/>
        <v>0</v>
      </c>
      <c r="CC53" s="37"/>
      <c r="CD53" s="34"/>
      <c r="CE53" s="35"/>
      <c r="CF53" s="35"/>
      <c r="CG53" s="35"/>
      <c r="CH53" s="35"/>
      <c r="CI53" s="36"/>
      <c r="CJ53" s="33">
        <f>CC53+CD53</f>
        <v>0</v>
      </c>
      <c r="CK53" s="32">
        <f>CE53/2</f>
        <v>0</v>
      </c>
      <c r="CL53" s="26">
        <f>(CF53*3)+(CG53*5)+(CH53*5)+(CI53*20)</f>
        <v>0</v>
      </c>
      <c r="CM53" s="127">
        <f>CJ53+CK53+CL53</f>
        <v>0</v>
      </c>
      <c r="CN53" s="1"/>
      <c r="CO53" s="1"/>
      <c r="CP53" s="2"/>
      <c r="CQ53" s="2"/>
      <c r="CR53" s="2"/>
      <c r="CS53" s="2"/>
      <c r="CT53" s="2"/>
      <c r="CU53" s="82"/>
      <c r="CV53" s="14"/>
      <c r="CW53" s="6"/>
      <c r="CX53" s="50"/>
      <c r="CY53" s="1"/>
      <c r="CZ53" s="1"/>
      <c r="DA53" s="2"/>
      <c r="DB53" s="2"/>
      <c r="DC53" s="2"/>
      <c r="DD53" s="2"/>
      <c r="DE53" s="2"/>
      <c r="DF53" s="82"/>
      <c r="DG53" s="14"/>
      <c r="DH53" s="6"/>
      <c r="DI53" s="50"/>
      <c r="DJ53" s="1"/>
      <c r="DK53" s="1"/>
      <c r="DL53" s="2"/>
      <c r="DM53" s="2"/>
      <c r="DN53" s="2"/>
      <c r="DO53" s="2"/>
      <c r="DP53" s="2"/>
      <c r="DQ53" s="82"/>
      <c r="DR53" s="14"/>
      <c r="DS53" s="6"/>
      <c r="DT53" s="50"/>
      <c r="DU53" s="1"/>
      <c r="DV53" s="1"/>
      <c r="DW53" s="2"/>
      <c r="DX53" s="2"/>
      <c r="DY53" s="2"/>
      <c r="DZ53" s="2"/>
      <c r="EA53" s="2"/>
      <c r="EB53" s="82"/>
      <c r="EC53" s="14"/>
      <c r="ED53" s="6"/>
      <c r="EE53" s="50"/>
      <c r="EF53" s="1"/>
      <c r="EG53" s="1"/>
      <c r="EH53" s="2"/>
      <c r="EI53" s="2"/>
      <c r="EJ53" s="2"/>
      <c r="EK53" s="2"/>
      <c r="EL53" s="2"/>
      <c r="EM53" s="82"/>
      <c r="EN53" s="14"/>
      <c r="EO53" s="6"/>
      <c r="EP53" s="50"/>
      <c r="EQ53" s="1"/>
      <c r="ER53" s="1"/>
      <c r="ES53" s="2"/>
      <c r="ET53" s="2"/>
      <c r="EU53" s="2"/>
      <c r="EV53" s="2"/>
      <c r="EW53" s="2"/>
      <c r="EX53" s="82"/>
      <c r="EY53" s="14"/>
      <c r="EZ53" s="6"/>
      <c r="FA53" s="50"/>
      <c r="FB53" s="1"/>
      <c r="FC53" s="1"/>
      <c r="FD53" s="2"/>
      <c r="FE53" s="2"/>
      <c r="FF53" s="2"/>
      <c r="FG53" s="2"/>
      <c r="FH53" s="2"/>
      <c r="FI53" s="82"/>
      <c r="FJ53" s="14"/>
      <c r="FK53" s="6"/>
      <c r="FL53" s="50"/>
      <c r="FM53" s="1"/>
      <c r="FN53" s="1"/>
      <c r="FO53" s="2"/>
      <c r="FP53" s="2"/>
      <c r="FQ53" s="2"/>
      <c r="FR53" s="2"/>
      <c r="FS53" s="2"/>
      <c r="FT53" s="82"/>
      <c r="FU53" s="14"/>
      <c r="FV53" s="6"/>
      <c r="FW53" s="50"/>
      <c r="FX53" s="1"/>
      <c r="FY53" s="1"/>
      <c r="FZ53" s="2"/>
      <c r="GA53" s="2"/>
      <c r="GB53" s="2"/>
      <c r="GC53" s="2"/>
      <c r="GD53" s="2"/>
      <c r="GE53" s="82"/>
      <c r="GF53" s="14"/>
      <c r="GG53" s="6"/>
      <c r="GH53" s="50"/>
      <c r="GI53" s="1"/>
      <c r="GJ53" s="1"/>
      <c r="GK53" s="2"/>
      <c r="GL53" s="2"/>
      <c r="GM53" s="2"/>
      <c r="GN53" s="2"/>
      <c r="GO53" s="2"/>
      <c r="GP53" s="82"/>
      <c r="GQ53" s="14"/>
      <c r="GR53" s="6"/>
      <c r="GS53" s="50"/>
      <c r="GT53" s="1"/>
      <c r="GU53" s="1"/>
      <c r="GV53" s="2"/>
      <c r="GW53" s="2"/>
      <c r="GX53" s="2"/>
      <c r="GY53" s="2"/>
      <c r="GZ53" s="2"/>
      <c r="HA53" s="82"/>
      <c r="HB53" s="14"/>
      <c r="HC53" s="6"/>
      <c r="HD53" s="50"/>
      <c r="HE53" s="1"/>
      <c r="HF53" s="1"/>
      <c r="HG53" s="2"/>
      <c r="HH53" s="2"/>
      <c r="HI53" s="2"/>
      <c r="HJ53" s="2"/>
      <c r="HK53" s="2"/>
      <c r="HL53" s="82"/>
      <c r="HM53" s="14"/>
      <c r="HN53" s="6"/>
      <c r="HO53" s="50"/>
      <c r="HP53" s="1"/>
      <c r="HQ53" s="1"/>
      <c r="HR53" s="2"/>
      <c r="HS53" s="2"/>
      <c r="HT53" s="2"/>
      <c r="HU53" s="2"/>
      <c r="HV53" s="2"/>
      <c r="HW53" s="82"/>
      <c r="HX53" s="14"/>
      <c r="HY53" s="6"/>
      <c r="HZ53" s="50"/>
      <c r="IA53" s="1"/>
      <c r="IB53" s="1"/>
      <c r="IC53" s="2"/>
      <c r="ID53" s="2"/>
      <c r="IE53" s="2"/>
      <c r="IF53" s="2"/>
      <c r="IG53" s="2"/>
      <c r="IH53" s="82"/>
      <c r="II53" s="14"/>
      <c r="IJ53" s="6"/>
      <c r="IK53" s="50"/>
      <c r="IL53" s="51"/>
    </row>
    <row r="54" spans="1:246" ht="12.75" hidden="1">
      <c r="A54" s="31"/>
      <c r="B54" s="29"/>
      <c r="C54" s="29"/>
      <c r="D54" s="30"/>
      <c r="E54" s="30"/>
      <c r="F54" s="60"/>
      <c r="G54" s="28">
        <f>IF(AND(OR($G$2="Y",$H$2="Y"),I54&lt;5,J54&lt;5),IF(AND(I54=#REF!,J54=#REF!),#REF!+1,1),"")</f>
      </c>
      <c r="H54" s="24" t="e">
        <f>IF(AND($H$2="Y",J54&gt;0,OR(AND(G54=1,#REF!=10),AND(G54=2,#REF!=20),AND(G54=3,#REF!=30),AND(G54=4,G110=40),AND(G54=5,G116=50),AND(G54=6,G123=60),AND(G54=7,G132=70),AND(G54=8,#REF!=80),AND(G54=9,G140=90),AND(G54=10,#REF!=100))),VLOOKUP(J54-1,SortLookup!$A$13:$B$16,2,FALSE),"")</f>
        <v>#REF!</v>
      </c>
      <c r="I54" s="40" t="str">
        <f>IF(ISNA(VLOOKUP(E54,SortLookup!$A$1:$B$5,2,FALSE))," ",VLOOKUP(E54,SortLookup!$A$1:$B$5,2,FALSE))</f>
        <v> </v>
      </c>
      <c r="J54" s="25" t="str">
        <f>IF(ISNA(VLOOKUP(F54,SortLookup!$A$7:$B$11,2,FALSE))," ",VLOOKUP(F54,SortLookup!$A$7:$B$11,2,FALSE))</f>
        <v> </v>
      </c>
      <c r="K54" s="75">
        <f t="shared" si="0"/>
        <v>0</v>
      </c>
      <c r="L54" s="76">
        <f t="shared" si="1"/>
        <v>0</v>
      </c>
      <c r="M54" s="46">
        <f t="shared" si="2"/>
        <v>0</v>
      </c>
      <c r="N54" s="47">
        <f t="shared" si="3"/>
        <v>0</v>
      </c>
      <c r="O54" s="77">
        <f t="shared" si="4"/>
        <v>0</v>
      </c>
      <c r="P54" s="37"/>
      <c r="Q54" s="34"/>
      <c r="R54" s="34"/>
      <c r="S54" s="34"/>
      <c r="T54" s="34"/>
      <c r="U54" s="34"/>
      <c r="V54" s="34"/>
      <c r="W54" s="35"/>
      <c r="X54" s="35"/>
      <c r="Y54" s="35"/>
      <c r="Z54" s="35"/>
      <c r="AA54" s="36"/>
      <c r="AB54" s="33">
        <f t="shared" si="5"/>
        <v>0</v>
      </c>
      <c r="AC54" s="32">
        <f t="shared" si="6"/>
        <v>0</v>
      </c>
      <c r="AD54" s="26">
        <f t="shared" si="7"/>
        <v>0</v>
      </c>
      <c r="AE54" s="61">
        <f t="shared" si="8"/>
        <v>0</v>
      </c>
      <c r="AF54" s="37"/>
      <c r="AG54" s="34"/>
      <c r="AH54" s="34"/>
      <c r="AI54" s="34"/>
      <c r="AJ54" s="35"/>
      <c r="AK54" s="35"/>
      <c r="AL54" s="35"/>
      <c r="AM54" s="35"/>
      <c r="AN54" s="36"/>
      <c r="AO54" s="33">
        <f t="shared" si="9"/>
        <v>0</v>
      </c>
      <c r="AP54" s="32">
        <f t="shared" si="10"/>
        <v>0</v>
      </c>
      <c r="AQ54" s="26">
        <f t="shared" si="11"/>
        <v>0</v>
      </c>
      <c r="AR54" s="61">
        <f t="shared" si="12"/>
        <v>0</v>
      </c>
      <c r="AS54" s="37"/>
      <c r="AT54" s="34"/>
      <c r="AU54" s="34"/>
      <c r="AV54" s="35"/>
      <c r="AW54" s="35"/>
      <c r="AX54" s="35"/>
      <c r="AY54" s="35"/>
      <c r="AZ54" s="36"/>
      <c r="BA54" s="33">
        <f t="shared" si="13"/>
        <v>0</v>
      </c>
      <c r="BB54" s="32">
        <f t="shared" si="14"/>
        <v>0</v>
      </c>
      <c r="BC54" s="26">
        <f t="shared" si="15"/>
        <v>0</v>
      </c>
      <c r="BD54" s="61">
        <f t="shared" si="16"/>
        <v>0</v>
      </c>
      <c r="BE54" s="33"/>
      <c r="BF54" s="58"/>
      <c r="BG54" s="35"/>
      <c r="BH54" s="35"/>
      <c r="BI54" s="35"/>
      <c r="BJ54" s="35"/>
      <c r="BK54" s="36"/>
      <c r="BL54" s="54">
        <f t="shared" si="17"/>
        <v>0</v>
      </c>
      <c r="BM54" s="47">
        <f t="shared" si="18"/>
        <v>0</v>
      </c>
      <c r="BN54" s="46">
        <f t="shared" si="19"/>
        <v>0</v>
      </c>
      <c r="BO54" s="45">
        <f t="shared" si="20"/>
        <v>0</v>
      </c>
      <c r="BP54" s="37"/>
      <c r="BQ54" s="34"/>
      <c r="BR54" s="34"/>
      <c r="BS54" s="34"/>
      <c r="BT54" s="35"/>
      <c r="BU54" s="35"/>
      <c r="BV54" s="35"/>
      <c r="BW54" s="35"/>
      <c r="BX54" s="36"/>
      <c r="BY54" s="33">
        <f t="shared" si="21"/>
        <v>0</v>
      </c>
      <c r="BZ54" s="32">
        <f t="shared" si="22"/>
        <v>0</v>
      </c>
      <c r="CA54" s="38">
        <f t="shared" si="23"/>
        <v>0</v>
      </c>
      <c r="CB54" s="149">
        <f t="shared" si="24"/>
        <v>0</v>
      </c>
      <c r="CC54" s="37"/>
      <c r="CD54" s="34"/>
      <c r="CE54" s="35"/>
      <c r="CF54" s="35"/>
      <c r="CG54" s="35"/>
      <c r="CH54" s="35"/>
      <c r="CI54" s="36"/>
      <c r="CJ54" s="33">
        <f>CC54+CD54</f>
        <v>0</v>
      </c>
      <c r="CK54" s="32">
        <f>CE54/2</f>
        <v>0</v>
      </c>
      <c r="CL54" s="26">
        <f>(CF54*3)+(CG54*5)+(CH54*5)+(CI54*20)</f>
        <v>0</v>
      </c>
      <c r="CM54" s="127">
        <f>CJ54+CK54+CL54</f>
        <v>0</v>
      </c>
      <c r="CN54" s="1"/>
      <c r="CO54" s="1"/>
      <c r="CP54" s="2"/>
      <c r="CQ54" s="2"/>
      <c r="CR54" s="2"/>
      <c r="CS54" s="2"/>
      <c r="CT54" s="2"/>
      <c r="CU54" s="82"/>
      <c r="CV54" s="14"/>
      <c r="CW54" s="6"/>
      <c r="CX54" s="50"/>
      <c r="CY54" s="1"/>
      <c r="CZ54" s="1"/>
      <c r="DA54" s="2"/>
      <c r="DB54" s="2"/>
      <c r="DC54" s="2"/>
      <c r="DD54" s="2"/>
      <c r="DE54" s="2"/>
      <c r="DF54" s="82"/>
      <c r="DG54" s="14"/>
      <c r="DH54" s="6"/>
      <c r="DI54" s="50"/>
      <c r="DJ54" s="1"/>
      <c r="DK54" s="1"/>
      <c r="DL54" s="2"/>
      <c r="DM54" s="2"/>
      <c r="DN54" s="2"/>
      <c r="DO54" s="2"/>
      <c r="DP54" s="2"/>
      <c r="DQ54" s="82"/>
      <c r="DR54" s="14"/>
      <c r="DS54" s="6"/>
      <c r="DT54" s="50"/>
      <c r="DU54" s="1"/>
      <c r="DV54" s="1"/>
      <c r="DW54" s="2"/>
      <c r="DX54" s="2"/>
      <c r="DY54" s="2"/>
      <c r="DZ54" s="2"/>
      <c r="EA54" s="2"/>
      <c r="EB54" s="82"/>
      <c r="EC54" s="14"/>
      <c r="ED54" s="6"/>
      <c r="EE54" s="50"/>
      <c r="EF54" s="1"/>
      <c r="EG54" s="1"/>
      <c r="EH54" s="2"/>
      <c r="EI54" s="2"/>
      <c r="EJ54" s="2"/>
      <c r="EK54" s="2"/>
      <c r="EL54" s="2"/>
      <c r="EM54" s="82"/>
      <c r="EN54" s="14"/>
      <c r="EO54" s="6"/>
      <c r="EP54" s="50"/>
      <c r="EQ54" s="1"/>
      <c r="ER54" s="1"/>
      <c r="ES54" s="2"/>
      <c r="ET54" s="2"/>
      <c r="EU54" s="2"/>
      <c r="EV54" s="2"/>
      <c r="EW54" s="2"/>
      <c r="EX54" s="82"/>
      <c r="EY54" s="14"/>
      <c r="EZ54" s="6"/>
      <c r="FA54" s="50"/>
      <c r="FB54" s="1"/>
      <c r="FC54" s="1"/>
      <c r="FD54" s="2"/>
      <c r="FE54" s="2"/>
      <c r="FF54" s="2"/>
      <c r="FG54" s="2"/>
      <c r="FH54" s="2"/>
      <c r="FI54" s="82"/>
      <c r="FJ54" s="14"/>
      <c r="FK54" s="6"/>
      <c r="FL54" s="50"/>
      <c r="FM54" s="1"/>
      <c r="FN54" s="1"/>
      <c r="FO54" s="2"/>
      <c r="FP54" s="2"/>
      <c r="FQ54" s="2"/>
      <c r="FR54" s="2"/>
      <c r="FS54" s="2"/>
      <c r="FT54" s="82"/>
      <c r="FU54" s="14"/>
      <c r="FV54" s="6"/>
      <c r="FW54" s="50"/>
      <c r="FX54" s="1"/>
      <c r="FY54" s="1"/>
      <c r="FZ54" s="2"/>
      <c r="GA54" s="2"/>
      <c r="GB54" s="2"/>
      <c r="GC54" s="2"/>
      <c r="GD54" s="2"/>
      <c r="GE54" s="82"/>
      <c r="GF54" s="14"/>
      <c r="GG54" s="6"/>
      <c r="GH54" s="50"/>
      <c r="GI54" s="1"/>
      <c r="GJ54" s="1"/>
      <c r="GK54" s="2"/>
      <c r="GL54" s="2"/>
      <c r="GM54" s="2"/>
      <c r="GN54" s="2"/>
      <c r="GO54" s="2"/>
      <c r="GP54" s="82"/>
      <c r="GQ54" s="14"/>
      <c r="GR54" s="6"/>
      <c r="GS54" s="50"/>
      <c r="GT54" s="1"/>
      <c r="GU54" s="1"/>
      <c r="GV54" s="2"/>
      <c r="GW54" s="2"/>
      <c r="GX54" s="2"/>
      <c r="GY54" s="2"/>
      <c r="GZ54" s="2"/>
      <c r="HA54" s="82"/>
      <c r="HB54" s="14"/>
      <c r="HC54" s="6"/>
      <c r="HD54" s="50"/>
      <c r="HE54" s="1"/>
      <c r="HF54" s="1"/>
      <c r="HG54" s="2"/>
      <c r="HH54" s="2"/>
      <c r="HI54" s="2"/>
      <c r="HJ54" s="2"/>
      <c r="HK54" s="2"/>
      <c r="HL54" s="82"/>
      <c r="HM54" s="14"/>
      <c r="HN54" s="6"/>
      <c r="HO54" s="50"/>
      <c r="HP54" s="1"/>
      <c r="HQ54" s="1"/>
      <c r="HR54" s="2"/>
      <c r="HS54" s="2"/>
      <c r="HT54" s="2"/>
      <c r="HU54" s="2"/>
      <c r="HV54" s="2"/>
      <c r="HW54" s="82"/>
      <c r="HX54" s="14"/>
      <c r="HY54" s="6"/>
      <c r="HZ54" s="50"/>
      <c r="IA54" s="1"/>
      <c r="IB54" s="1"/>
      <c r="IC54" s="2"/>
      <c r="ID54" s="2"/>
      <c r="IE54" s="2"/>
      <c r="IF54" s="2"/>
      <c r="IG54" s="2"/>
      <c r="IH54" s="82"/>
      <c r="II54" s="14"/>
      <c r="IJ54" s="6"/>
      <c r="IK54" s="50"/>
      <c r="IL54" s="51"/>
    </row>
    <row r="55" spans="1:246" ht="12.75" hidden="1">
      <c r="A55" s="31"/>
      <c r="B55" s="84"/>
      <c r="C55" s="29"/>
      <c r="D55" s="30"/>
      <c r="E55" s="85"/>
      <c r="F55" s="86"/>
      <c r="G55" s="28">
        <f>IF(AND(OR($G$2="Y",$H$2="Y"),I55&lt;5,J55&lt;5),IF(AND(I55=I54,J55=J54),G54+1,1),"")</f>
      </c>
      <c r="H55" s="24" t="e">
        <f>IF(AND($H$2="Y",J55&gt;0,OR(AND(G55=1,#REF!=10),AND(G55=2,#REF!=20),AND(G55=3,#REF!=30),AND(G55=4,G115=40),AND(G55=5,#REF!=50),AND(G55=6,G120=60),AND(G55=7,G129=70),AND(G55=8,#REF!=80),AND(G55=9,G137=90),AND(G55=10,#REF!=100))),VLOOKUP(J55-1,SortLookup!$A$13:$B$16,2,FALSE),"")</f>
        <v>#REF!</v>
      </c>
      <c r="I55" s="40" t="str">
        <f>IF(ISNA(VLOOKUP(E55,SortLookup!$A$1:$B$5,2,FALSE))," ",VLOOKUP(E55,SortLookup!$A$1:$B$5,2,FALSE))</f>
        <v> </v>
      </c>
      <c r="J55" s="25" t="str">
        <f>IF(ISNA(VLOOKUP(F55,SortLookup!$A$7:$B$11,2,FALSE))," ",VLOOKUP(F55,SortLookup!$A$7:$B$11,2,FALSE))</f>
        <v> </v>
      </c>
      <c r="K55" s="75">
        <f t="shared" si="0"/>
        <v>0</v>
      </c>
      <c r="L55" s="76">
        <f t="shared" si="1"/>
        <v>0</v>
      </c>
      <c r="M55" s="46">
        <f t="shared" si="2"/>
        <v>0</v>
      </c>
      <c r="N55" s="47">
        <f t="shared" si="3"/>
        <v>0</v>
      </c>
      <c r="O55" s="77">
        <f t="shared" si="4"/>
        <v>0</v>
      </c>
      <c r="P55" s="37"/>
      <c r="Q55" s="34"/>
      <c r="R55" s="34"/>
      <c r="S55" s="34"/>
      <c r="T55" s="34"/>
      <c r="U55" s="34"/>
      <c r="V55" s="34"/>
      <c r="W55" s="35"/>
      <c r="X55" s="35"/>
      <c r="Y55" s="35"/>
      <c r="Z55" s="35"/>
      <c r="AA55" s="36"/>
      <c r="AB55" s="33">
        <f t="shared" si="5"/>
        <v>0</v>
      </c>
      <c r="AC55" s="32">
        <f t="shared" si="6"/>
        <v>0</v>
      </c>
      <c r="AD55" s="26">
        <f t="shared" si="7"/>
        <v>0</v>
      </c>
      <c r="AE55" s="61">
        <f t="shared" si="8"/>
        <v>0</v>
      </c>
      <c r="AF55" s="37"/>
      <c r="AG55" s="34"/>
      <c r="AH55" s="34"/>
      <c r="AI55" s="34"/>
      <c r="AJ55" s="35"/>
      <c r="AK55" s="35"/>
      <c r="AL55" s="35"/>
      <c r="AM55" s="35"/>
      <c r="AN55" s="36"/>
      <c r="AO55" s="33">
        <f t="shared" si="9"/>
        <v>0</v>
      </c>
      <c r="AP55" s="32">
        <f t="shared" si="10"/>
        <v>0</v>
      </c>
      <c r="AQ55" s="26">
        <f t="shared" si="11"/>
        <v>0</v>
      </c>
      <c r="AR55" s="61">
        <f t="shared" si="12"/>
        <v>0</v>
      </c>
      <c r="AS55" s="37"/>
      <c r="AT55" s="34"/>
      <c r="AU55" s="34"/>
      <c r="AV55" s="35"/>
      <c r="AW55" s="35"/>
      <c r="AX55" s="35"/>
      <c r="AY55" s="35"/>
      <c r="AZ55" s="36"/>
      <c r="BA55" s="33">
        <f t="shared" si="13"/>
        <v>0</v>
      </c>
      <c r="BB55" s="32">
        <f t="shared" si="14"/>
        <v>0</v>
      </c>
      <c r="BC55" s="26">
        <f t="shared" si="15"/>
        <v>0</v>
      </c>
      <c r="BD55" s="61">
        <f t="shared" si="16"/>
        <v>0</v>
      </c>
      <c r="BE55" s="33"/>
      <c r="BF55" s="58"/>
      <c r="BG55" s="35"/>
      <c r="BH55" s="35"/>
      <c r="BI55" s="35"/>
      <c r="BJ55" s="35"/>
      <c r="BK55" s="36"/>
      <c r="BL55" s="54">
        <f t="shared" si="17"/>
        <v>0</v>
      </c>
      <c r="BM55" s="47">
        <f t="shared" si="18"/>
        <v>0</v>
      </c>
      <c r="BN55" s="46">
        <f t="shared" si="19"/>
        <v>0</v>
      </c>
      <c r="BO55" s="45">
        <f t="shared" si="20"/>
        <v>0</v>
      </c>
      <c r="BP55" s="37"/>
      <c r="BQ55" s="34"/>
      <c r="BR55" s="34"/>
      <c r="BS55" s="34"/>
      <c r="BT55" s="35"/>
      <c r="BU55" s="35"/>
      <c r="BV55" s="35"/>
      <c r="BW55" s="35"/>
      <c r="BX55" s="36"/>
      <c r="BY55" s="33">
        <f t="shared" si="21"/>
        <v>0</v>
      </c>
      <c r="BZ55" s="32">
        <f t="shared" si="22"/>
        <v>0</v>
      </c>
      <c r="CA55" s="38">
        <f t="shared" si="23"/>
        <v>0</v>
      </c>
      <c r="CB55" s="149">
        <f t="shared" si="24"/>
        <v>0</v>
      </c>
      <c r="CC55" s="37"/>
      <c r="CD55" s="34"/>
      <c r="CE55" s="35"/>
      <c r="CF55" s="35"/>
      <c r="CG55" s="35"/>
      <c r="CH55" s="35"/>
      <c r="CI55" s="36"/>
      <c r="CJ55" s="33">
        <f>CC55+CD55</f>
        <v>0</v>
      </c>
      <c r="CK55" s="32">
        <f>CE55/2</f>
        <v>0</v>
      </c>
      <c r="CL55" s="26">
        <f>(CF55*3)+(CG55*5)+(CH55*5)+(CI55*20)</f>
        <v>0</v>
      </c>
      <c r="CM55" s="127">
        <f>CJ55+CK55+CL55</f>
        <v>0</v>
      </c>
      <c r="CN55" s="1"/>
      <c r="CO55" s="1"/>
      <c r="CP55" s="2"/>
      <c r="CQ55" s="2"/>
      <c r="CR55" s="2"/>
      <c r="CS55" s="2"/>
      <c r="CT55" s="2"/>
      <c r="CU55" s="82"/>
      <c r="CV55" s="14"/>
      <c r="CW55" s="6"/>
      <c r="CX55" s="50"/>
      <c r="CY55" s="1"/>
      <c r="CZ55" s="1"/>
      <c r="DA55" s="2"/>
      <c r="DB55" s="2"/>
      <c r="DC55" s="2"/>
      <c r="DD55" s="2"/>
      <c r="DE55" s="2"/>
      <c r="DF55" s="82"/>
      <c r="DG55" s="14"/>
      <c r="DH55" s="6"/>
      <c r="DI55" s="50"/>
      <c r="DJ55" s="1"/>
      <c r="DK55" s="1"/>
      <c r="DL55" s="2"/>
      <c r="DM55" s="2"/>
      <c r="DN55" s="2"/>
      <c r="DO55" s="2"/>
      <c r="DP55" s="2"/>
      <c r="DQ55" s="82"/>
      <c r="DR55" s="14"/>
      <c r="DS55" s="6"/>
      <c r="DT55" s="50"/>
      <c r="DU55" s="1"/>
      <c r="DV55" s="1"/>
      <c r="DW55" s="2"/>
      <c r="DX55" s="2"/>
      <c r="DY55" s="2"/>
      <c r="DZ55" s="2"/>
      <c r="EA55" s="2"/>
      <c r="EB55" s="82"/>
      <c r="EC55" s="14"/>
      <c r="ED55" s="6"/>
      <c r="EE55" s="50"/>
      <c r="EF55" s="1"/>
      <c r="EG55" s="1"/>
      <c r="EH55" s="2"/>
      <c r="EI55" s="2"/>
      <c r="EJ55" s="2"/>
      <c r="EK55" s="2"/>
      <c r="EL55" s="2"/>
      <c r="EM55" s="82"/>
      <c r="EN55" s="14"/>
      <c r="EO55" s="6"/>
      <c r="EP55" s="50"/>
      <c r="EQ55" s="1"/>
      <c r="ER55" s="1"/>
      <c r="ES55" s="2"/>
      <c r="ET55" s="2"/>
      <c r="EU55" s="2"/>
      <c r="EV55" s="2"/>
      <c r="EW55" s="2"/>
      <c r="EX55" s="82"/>
      <c r="EY55" s="14"/>
      <c r="EZ55" s="6"/>
      <c r="FA55" s="50"/>
      <c r="FB55" s="1"/>
      <c r="FC55" s="1"/>
      <c r="FD55" s="2"/>
      <c r="FE55" s="2"/>
      <c r="FF55" s="2"/>
      <c r="FG55" s="2"/>
      <c r="FH55" s="2"/>
      <c r="FI55" s="82"/>
      <c r="FJ55" s="14"/>
      <c r="FK55" s="6"/>
      <c r="FL55" s="50"/>
      <c r="FM55" s="1"/>
      <c r="FN55" s="1"/>
      <c r="FO55" s="2"/>
      <c r="FP55" s="2"/>
      <c r="FQ55" s="2"/>
      <c r="FR55" s="2"/>
      <c r="FS55" s="2"/>
      <c r="FT55" s="82"/>
      <c r="FU55" s="14"/>
      <c r="FV55" s="6"/>
      <c r="FW55" s="50"/>
      <c r="FX55" s="1"/>
      <c r="FY55" s="1"/>
      <c r="FZ55" s="2"/>
      <c r="GA55" s="2"/>
      <c r="GB55" s="2"/>
      <c r="GC55" s="2"/>
      <c r="GD55" s="2"/>
      <c r="GE55" s="82"/>
      <c r="GF55" s="14"/>
      <c r="GG55" s="6"/>
      <c r="GH55" s="50"/>
      <c r="GI55" s="1"/>
      <c r="GJ55" s="1"/>
      <c r="GK55" s="2"/>
      <c r="GL55" s="2"/>
      <c r="GM55" s="2"/>
      <c r="GN55" s="2"/>
      <c r="GO55" s="2"/>
      <c r="GP55" s="82"/>
      <c r="GQ55" s="14"/>
      <c r="GR55" s="6"/>
      <c r="GS55" s="50"/>
      <c r="GT55" s="1"/>
      <c r="GU55" s="1"/>
      <c r="GV55" s="2"/>
      <c r="GW55" s="2"/>
      <c r="GX55" s="2"/>
      <c r="GY55" s="2"/>
      <c r="GZ55" s="2"/>
      <c r="HA55" s="82"/>
      <c r="HB55" s="14"/>
      <c r="HC55" s="6"/>
      <c r="HD55" s="50"/>
      <c r="HE55" s="1"/>
      <c r="HF55" s="1"/>
      <c r="HG55" s="2"/>
      <c r="HH55" s="2"/>
      <c r="HI55" s="2"/>
      <c r="HJ55" s="2"/>
      <c r="HK55" s="2"/>
      <c r="HL55" s="82"/>
      <c r="HM55" s="14"/>
      <c r="HN55" s="6"/>
      <c r="HO55" s="50"/>
      <c r="HP55" s="1"/>
      <c r="HQ55" s="1"/>
      <c r="HR55" s="2"/>
      <c r="HS55" s="2"/>
      <c r="HT55" s="2"/>
      <c r="HU55" s="2"/>
      <c r="HV55" s="2"/>
      <c r="HW55" s="82"/>
      <c r="HX55" s="14"/>
      <c r="HY55" s="6"/>
      <c r="HZ55" s="50"/>
      <c r="IA55" s="1"/>
      <c r="IB55" s="1"/>
      <c r="IC55" s="2"/>
      <c r="ID55" s="2"/>
      <c r="IE55" s="2"/>
      <c r="IF55" s="2"/>
      <c r="IG55" s="2"/>
      <c r="IH55" s="82"/>
      <c r="II55" s="14"/>
      <c r="IJ55" s="6"/>
      <c r="IK55" s="50"/>
      <c r="IL55" s="51"/>
    </row>
    <row r="56" spans="1:246" ht="12.75" hidden="1">
      <c r="A56" s="31"/>
      <c r="B56" s="84"/>
      <c r="C56" s="29"/>
      <c r="D56" s="30"/>
      <c r="E56" s="85"/>
      <c r="F56" s="86"/>
      <c r="G56" s="28">
        <f>IF(AND(OR($G$2="Y",$H$2="Y"),I56&lt;5,J56&lt;5),IF(AND(I56=#REF!,J56=#REF!),#REF!+1,1),"")</f>
      </c>
      <c r="H56" s="24" t="e">
        <f>IF(AND($H$2="Y",J56&gt;0,OR(AND(G56=1,#REF!=10),AND(G56=2,#REF!=20),AND(G56=3,#REF!=30),AND(G56=4,G114=40),AND(G56=5,G120=50),AND(G56=6,G127=60),AND(G56=7,G136=70),AND(G56=8,#REF!=80),AND(G56=9,G144=90),AND(G56=10,#REF!=100))),VLOOKUP(J56-1,SortLookup!$A$13:$B$16,2,FALSE),"")</f>
        <v>#REF!</v>
      </c>
      <c r="I56" s="40" t="str">
        <f>IF(ISNA(VLOOKUP(E56,SortLookup!$A$1:$B$5,2,FALSE))," ",VLOOKUP(E56,SortLookup!$A$1:$B$5,2,FALSE))</f>
        <v> </v>
      </c>
      <c r="J56" s="25" t="str">
        <f>IF(ISNA(VLOOKUP(F56,SortLookup!$A$7:$B$11,2,FALSE))," ",VLOOKUP(F56,SortLookup!$A$7:$B$11,2,FALSE))</f>
        <v> </v>
      </c>
      <c r="K56" s="75">
        <f t="shared" si="0"/>
        <v>0</v>
      </c>
      <c r="L56" s="76">
        <f t="shared" si="1"/>
        <v>0</v>
      </c>
      <c r="M56" s="46">
        <f t="shared" si="2"/>
        <v>0</v>
      </c>
      <c r="N56" s="47">
        <f t="shared" si="3"/>
        <v>0</v>
      </c>
      <c r="O56" s="77">
        <f t="shared" si="4"/>
        <v>0</v>
      </c>
      <c r="P56" s="37"/>
      <c r="Q56" s="34"/>
      <c r="R56" s="34"/>
      <c r="S56" s="34"/>
      <c r="T56" s="34"/>
      <c r="U56" s="34"/>
      <c r="V56" s="34"/>
      <c r="W56" s="35"/>
      <c r="X56" s="35"/>
      <c r="Y56" s="35"/>
      <c r="Z56" s="35"/>
      <c r="AA56" s="36"/>
      <c r="AB56" s="33">
        <f t="shared" si="5"/>
        <v>0</v>
      </c>
      <c r="AC56" s="32">
        <f t="shared" si="6"/>
        <v>0</v>
      </c>
      <c r="AD56" s="26">
        <f t="shared" si="7"/>
        <v>0</v>
      </c>
      <c r="AE56" s="61">
        <f t="shared" si="8"/>
        <v>0</v>
      </c>
      <c r="AF56" s="37"/>
      <c r="AG56" s="34"/>
      <c r="AH56" s="34"/>
      <c r="AI56" s="34"/>
      <c r="AJ56" s="35"/>
      <c r="AK56" s="35"/>
      <c r="AL56" s="35"/>
      <c r="AM56" s="35"/>
      <c r="AN56" s="36"/>
      <c r="AO56" s="33">
        <f t="shared" si="9"/>
        <v>0</v>
      </c>
      <c r="AP56" s="32">
        <f t="shared" si="10"/>
        <v>0</v>
      </c>
      <c r="AQ56" s="26">
        <f t="shared" si="11"/>
        <v>0</v>
      </c>
      <c r="AR56" s="61">
        <f t="shared" si="12"/>
        <v>0</v>
      </c>
      <c r="AS56" s="37"/>
      <c r="AT56" s="34"/>
      <c r="AU56" s="34"/>
      <c r="AV56" s="35"/>
      <c r="AW56" s="35"/>
      <c r="AX56" s="35"/>
      <c r="AY56" s="35"/>
      <c r="AZ56" s="36"/>
      <c r="BA56" s="33">
        <f t="shared" si="13"/>
        <v>0</v>
      </c>
      <c r="BB56" s="32">
        <f t="shared" si="14"/>
        <v>0</v>
      </c>
      <c r="BC56" s="26">
        <f t="shared" si="15"/>
        <v>0</v>
      </c>
      <c r="BD56" s="61">
        <f t="shared" si="16"/>
        <v>0</v>
      </c>
      <c r="BE56" s="33"/>
      <c r="BF56" s="58"/>
      <c r="BG56" s="35"/>
      <c r="BH56" s="35"/>
      <c r="BI56" s="35"/>
      <c r="BJ56" s="35"/>
      <c r="BK56" s="36"/>
      <c r="BL56" s="54">
        <f t="shared" si="17"/>
        <v>0</v>
      </c>
      <c r="BM56" s="47">
        <f t="shared" si="18"/>
        <v>0</v>
      </c>
      <c r="BN56" s="46">
        <f t="shared" si="19"/>
        <v>0</v>
      </c>
      <c r="BO56" s="45">
        <f t="shared" si="20"/>
        <v>0</v>
      </c>
      <c r="BP56" s="37"/>
      <c r="BQ56" s="34"/>
      <c r="BR56" s="34"/>
      <c r="BS56" s="34"/>
      <c r="BT56" s="35"/>
      <c r="BU56" s="35"/>
      <c r="BV56" s="35"/>
      <c r="BW56" s="35"/>
      <c r="BX56" s="36"/>
      <c r="BY56" s="33">
        <f t="shared" si="21"/>
        <v>0</v>
      </c>
      <c r="BZ56" s="32">
        <f t="shared" si="22"/>
        <v>0</v>
      </c>
      <c r="CA56" s="38">
        <f t="shared" si="23"/>
        <v>0</v>
      </c>
      <c r="CB56" s="149">
        <f t="shared" si="24"/>
        <v>0</v>
      </c>
      <c r="CC56" s="37"/>
      <c r="CD56" s="34"/>
      <c r="CE56" s="35"/>
      <c r="CF56" s="35"/>
      <c r="CG56" s="35"/>
      <c r="CH56" s="35"/>
      <c r="CI56" s="36"/>
      <c r="CJ56" s="33">
        <f>CC56+CD56</f>
        <v>0</v>
      </c>
      <c r="CK56" s="32">
        <f>CE56/2</f>
        <v>0</v>
      </c>
      <c r="CL56" s="26">
        <f>(CF56*3)+(CG56*5)+(CH56*5)+(CI56*20)</f>
        <v>0</v>
      </c>
      <c r="CM56" s="127">
        <f>CJ56+CK56+CL56</f>
        <v>0</v>
      </c>
      <c r="CN56" s="1"/>
      <c r="CO56" s="1"/>
      <c r="CP56" s="2"/>
      <c r="CQ56" s="2"/>
      <c r="CR56" s="2"/>
      <c r="CS56" s="2"/>
      <c r="CT56" s="2"/>
      <c r="CU56" s="82"/>
      <c r="CV56" s="14"/>
      <c r="CW56" s="6"/>
      <c r="CX56" s="50"/>
      <c r="CY56" s="1"/>
      <c r="CZ56" s="1"/>
      <c r="DA56" s="2"/>
      <c r="DB56" s="2"/>
      <c r="DC56" s="2"/>
      <c r="DD56" s="2"/>
      <c r="DE56" s="2"/>
      <c r="DF56" s="82"/>
      <c r="DG56" s="14"/>
      <c r="DH56" s="6"/>
      <c r="DI56" s="50"/>
      <c r="DJ56" s="1"/>
      <c r="DK56" s="1"/>
      <c r="DL56" s="2"/>
      <c r="DM56" s="2"/>
      <c r="DN56" s="2"/>
      <c r="DO56" s="2"/>
      <c r="DP56" s="2"/>
      <c r="DQ56" s="82"/>
      <c r="DR56" s="14"/>
      <c r="DS56" s="6"/>
      <c r="DT56" s="50"/>
      <c r="DU56" s="1"/>
      <c r="DV56" s="1"/>
      <c r="DW56" s="2"/>
      <c r="DX56" s="2"/>
      <c r="DY56" s="2"/>
      <c r="DZ56" s="2"/>
      <c r="EA56" s="2"/>
      <c r="EB56" s="82"/>
      <c r="EC56" s="14"/>
      <c r="ED56" s="6"/>
      <c r="EE56" s="50"/>
      <c r="EF56" s="1"/>
      <c r="EG56" s="1"/>
      <c r="EH56" s="2"/>
      <c r="EI56" s="2"/>
      <c r="EJ56" s="2"/>
      <c r="EK56" s="2"/>
      <c r="EL56" s="2"/>
      <c r="EM56" s="82"/>
      <c r="EN56" s="14"/>
      <c r="EO56" s="6"/>
      <c r="EP56" s="50"/>
      <c r="EQ56" s="1"/>
      <c r="ER56" s="1"/>
      <c r="ES56" s="2"/>
      <c r="ET56" s="2"/>
      <c r="EU56" s="2"/>
      <c r="EV56" s="2"/>
      <c r="EW56" s="2"/>
      <c r="EX56" s="82"/>
      <c r="EY56" s="14"/>
      <c r="EZ56" s="6"/>
      <c r="FA56" s="50"/>
      <c r="FB56" s="1"/>
      <c r="FC56" s="1"/>
      <c r="FD56" s="2"/>
      <c r="FE56" s="2"/>
      <c r="FF56" s="2"/>
      <c r="FG56" s="2"/>
      <c r="FH56" s="2"/>
      <c r="FI56" s="82"/>
      <c r="FJ56" s="14"/>
      <c r="FK56" s="6"/>
      <c r="FL56" s="50"/>
      <c r="FM56" s="1"/>
      <c r="FN56" s="1"/>
      <c r="FO56" s="2"/>
      <c r="FP56" s="2"/>
      <c r="FQ56" s="2"/>
      <c r="FR56" s="2"/>
      <c r="FS56" s="2"/>
      <c r="FT56" s="82"/>
      <c r="FU56" s="14"/>
      <c r="FV56" s="6"/>
      <c r="FW56" s="50"/>
      <c r="FX56" s="1"/>
      <c r="FY56" s="1"/>
      <c r="FZ56" s="2"/>
      <c r="GA56" s="2"/>
      <c r="GB56" s="2"/>
      <c r="GC56" s="2"/>
      <c r="GD56" s="2"/>
      <c r="GE56" s="82"/>
      <c r="GF56" s="14"/>
      <c r="GG56" s="6"/>
      <c r="GH56" s="50"/>
      <c r="GI56" s="1"/>
      <c r="GJ56" s="1"/>
      <c r="GK56" s="2"/>
      <c r="GL56" s="2"/>
      <c r="GM56" s="2"/>
      <c r="GN56" s="2"/>
      <c r="GO56" s="2"/>
      <c r="GP56" s="82"/>
      <c r="GQ56" s="14"/>
      <c r="GR56" s="6"/>
      <c r="GS56" s="50"/>
      <c r="GT56" s="1"/>
      <c r="GU56" s="1"/>
      <c r="GV56" s="2"/>
      <c r="GW56" s="2"/>
      <c r="GX56" s="2"/>
      <c r="GY56" s="2"/>
      <c r="GZ56" s="2"/>
      <c r="HA56" s="82"/>
      <c r="HB56" s="14"/>
      <c r="HC56" s="6"/>
      <c r="HD56" s="50"/>
      <c r="HE56" s="1"/>
      <c r="HF56" s="1"/>
      <c r="HG56" s="2"/>
      <c r="HH56" s="2"/>
      <c r="HI56" s="2"/>
      <c r="HJ56" s="2"/>
      <c r="HK56" s="2"/>
      <c r="HL56" s="82"/>
      <c r="HM56" s="14"/>
      <c r="HN56" s="6"/>
      <c r="HO56" s="50"/>
      <c r="HP56" s="1"/>
      <c r="HQ56" s="1"/>
      <c r="HR56" s="2"/>
      <c r="HS56" s="2"/>
      <c r="HT56" s="2"/>
      <c r="HU56" s="2"/>
      <c r="HV56" s="2"/>
      <c r="HW56" s="82"/>
      <c r="HX56" s="14"/>
      <c r="HY56" s="6"/>
      <c r="HZ56" s="50"/>
      <c r="IA56" s="1"/>
      <c r="IB56" s="1"/>
      <c r="IC56" s="2"/>
      <c r="ID56" s="2"/>
      <c r="IE56" s="2"/>
      <c r="IF56" s="2"/>
      <c r="IG56" s="2"/>
      <c r="IH56" s="82"/>
      <c r="II56" s="14"/>
      <c r="IJ56" s="6"/>
      <c r="IK56" s="50"/>
      <c r="IL56" s="51"/>
    </row>
    <row r="57" spans="1:246" ht="12.75" hidden="1">
      <c r="A57" s="31"/>
      <c r="B57" s="84"/>
      <c r="C57" s="29"/>
      <c r="D57" s="30"/>
      <c r="E57" s="85"/>
      <c r="F57" s="86"/>
      <c r="G57" s="28">
        <f>IF(AND(OR($G$2="Y",$H$2="Y"),I57&lt;5,J57&lt;5),IF(AND(I57=#REF!,J57=#REF!),#REF!+1,1),"")</f>
      </c>
      <c r="H57" s="24" t="e">
        <f>IF(AND($H$2="Y",J57&gt;0,OR(AND(G57=1,#REF!=10),AND(G57=2,#REF!=20),AND(G57=3,#REF!=30),AND(G57=4,G115=40),AND(G57=5,G121=50),AND(G57=6,G124=60),AND(G57=7,G133=70),AND(G57=8,#REF!=80),AND(G57=9,G141=90),AND(G57=10,#REF!=100))),VLOOKUP(J57-1,SortLookup!$A$13:$B$16,2,FALSE),"")</f>
        <v>#REF!</v>
      </c>
      <c r="I57" s="40" t="str">
        <f>IF(ISNA(VLOOKUP(E57,SortLookup!$A$1:$B$5,2,FALSE))," ",VLOOKUP(E57,SortLookup!$A$1:$B$5,2,FALSE))</f>
        <v> </v>
      </c>
      <c r="J57" s="25" t="str">
        <f>IF(ISNA(VLOOKUP(F57,SortLookup!$A$7:$B$11,2,FALSE))," ",VLOOKUP(F57,SortLookup!$A$7:$B$11,2,FALSE))</f>
        <v> </v>
      </c>
      <c r="K57" s="75">
        <f t="shared" si="0"/>
        <v>0</v>
      </c>
      <c r="L57" s="76">
        <f t="shared" si="1"/>
        <v>0</v>
      </c>
      <c r="M57" s="46">
        <f t="shared" si="2"/>
        <v>0</v>
      </c>
      <c r="N57" s="47">
        <f t="shared" si="3"/>
        <v>0</v>
      </c>
      <c r="O57" s="77">
        <f t="shared" si="4"/>
        <v>0</v>
      </c>
      <c r="P57" s="37"/>
      <c r="Q57" s="34"/>
      <c r="R57" s="34"/>
      <c r="S57" s="34"/>
      <c r="T57" s="34"/>
      <c r="U57" s="34"/>
      <c r="V57" s="34"/>
      <c r="W57" s="35"/>
      <c r="X57" s="35"/>
      <c r="Y57" s="35"/>
      <c r="Z57" s="35"/>
      <c r="AA57" s="36"/>
      <c r="AB57" s="33">
        <f t="shared" si="5"/>
        <v>0</v>
      </c>
      <c r="AC57" s="32">
        <f t="shared" si="6"/>
        <v>0</v>
      </c>
      <c r="AD57" s="26">
        <f t="shared" si="7"/>
        <v>0</v>
      </c>
      <c r="AE57" s="61">
        <f t="shared" si="8"/>
        <v>0</v>
      </c>
      <c r="AF57" s="37"/>
      <c r="AG57" s="34"/>
      <c r="AH57" s="34"/>
      <c r="AI57" s="34"/>
      <c r="AJ57" s="35"/>
      <c r="AK57" s="35"/>
      <c r="AL57" s="35"/>
      <c r="AM57" s="35"/>
      <c r="AN57" s="36"/>
      <c r="AO57" s="33">
        <f t="shared" si="9"/>
        <v>0</v>
      </c>
      <c r="AP57" s="32">
        <f t="shared" si="10"/>
        <v>0</v>
      </c>
      <c r="AQ57" s="26">
        <f t="shared" si="11"/>
        <v>0</v>
      </c>
      <c r="AR57" s="61">
        <f t="shared" si="12"/>
        <v>0</v>
      </c>
      <c r="AS57" s="37"/>
      <c r="AT57" s="34"/>
      <c r="AU57" s="34"/>
      <c r="AV57" s="35"/>
      <c r="AW57" s="35"/>
      <c r="AX57" s="35"/>
      <c r="AY57" s="35"/>
      <c r="AZ57" s="36"/>
      <c r="BA57" s="33">
        <f t="shared" si="13"/>
        <v>0</v>
      </c>
      <c r="BB57" s="32">
        <f t="shared" si="14"/>
        <v>0</v>
      </c>
      <c r="BC57" s="26">
        <f t="shared" si="15"/>
        <v>0</v>
      </c>
      <c r="BD57" s="61">
        <f t="shared" si="16"/>
        <v>0</v>
      </c>
      <c r="BE57" s="33"/>
      <c r="BF57" s="58"/>
      <c r="BG57" s="35"/>
      <c r="BH57" s="35"/>
      <c r="BI57" s="35"/>
      <c r="BJ57" s="35"/>
      <c r="BK57" s="36"/>
      <c r="BL57" s="54">
        <f t="shared" si="17"/>
        <v>0</v>
      </c>
      <c r="BM57" s="47">
        <f t="shared" si="18"/>
        <v>0</v>
      </c>
      <c r="BN57" s="46">
        <f t="shared" si="19"/>
        <v>0</v>
      </c>
      <c r="BO57" s="45">
        <f t="shared" si="20"/>
        <v>0</v>
      </c>
      <c r="BP57" s="37"/>
      <c r="BQ57" s="34"/>
      <c r="BR57" s="34"/>
      <c r="BS57" s="34"/>
      <c r="BT57" s="35"/>
      <c r="BU57" s="35"/>
      <c r="BV57" s="35"/>
      <c r="BW57" s="35"/>
      <c r="BX57" s="36"/>
      <c r="BY57" s="33">
        <f t="shared" si="21"/>
        <v>0</v>
      </c>
      <c r="BZ57" s="32">
        <f t="shared" si="22"/>
        <v>0</v>
      </c>
      <c r="CA57" s="38">
        <f t="shared" si="23"/>
        <v>0</v>
      </c>
      <c r="CB57" s="149">
        <f t="shared" si="24"/>
        <v>0</v>
      </c>
      <c r="CC57" s="37"/>
      <c r="CD57" s="34"/>
      <c r="CE57" s="35"/>
      <c r="CF57" s="35"/>
      <c r="CG57" s="35"/>
      <c r="CH57" s="35"/>
      <c r="CI57" s="36"/>
      <c r="CJ57" s="33">
        <f>CC57+CD57</f>
        <v>0</v>
      </c>
      <c r="CK57" s="32">
        <f>CE57/2</f>
        <v>0</v>
      </c>
      <c r="CL57" s="26">
        <f>(CF57*3)+(CG57*5)+(CH57*5)+(CI57*20)</f>
        <v>0</v>
      </c>
      <c r="CM57" s="127">
        <f>CJ57+CK57+CL57</f>
        <v>0</v>
      </c>
      <c r="CN57" s="1"/>
      <c r="CO57" s="1"/>
      <c r="CP57" s="2"/>
      <c r="CQ57" s="2"/>
      <c r="CR57" s="2"/>
      <c r="CS57" s="2"/>
      <c r="CT57" s="2"/>
      <c r="CU57" s="82"/>
      <c r="CV57" s="14"/>
      <c r="CW57" s="6"/>
      <c r="CX57" s="50"/>
      <c r="CY57" s="1"/>
      <c r="CZ57" s="1"/>
      <c r="DA57" s="2"/>
      <c r="DB57" s="2"/>
      <c r="DC57" s="2"/>
      <c r="DD57" s="2"/>
      <c r="DE57" s="2"/>
      <c r="DF57" s="82"/>
      <c r="DG57" s="14"/>
      <c r="DH57" s="6"/>
      <c r="DI57" s="50"/>
      <c r="DJ57" s="1"/>
      <c r="DK57" s="1"/>
      <c r="DL57" s="2"/>
      <c r="DM57" s="2"/>
      <c r="DN57" s="2"/>
      <c r="DO57" s="2"/>
      <c r="DP57" s="2"/>
      <c r="DQ57" s="82"/>
      <c r="DR57" s="14"/>
      <c r="DS57" s="6"/>
      <c r="DT57" s="50"/>
      <c r="DU57" s="1"/>
      <c r="DV57" s="1"/>
      <c r="DW57" s="2"/>
      <c r="DX57" s="2"/>
      <c r="DY57" s="2"/>
      <c r="DZ57" s="2"/>
      <c r="EA57" s="2"/>
      <c r="EB57" s="82"/>
      <c r="EC57" s="14"/>
      <c r="ED57" s="6"/>
      <c r="EE57" s="50"/>
      <c r="EF57" s="1"/>
      <c r="EG57" s="1"/>
      <c r="EH57" s="2"/>
      <c r="EI57" s="2"/>
      <c r="EJ57" s="2"/>
      <c r="EK57" s="2"/>
      <c r="EL57" s="2"/>
      <c r="EM57" s="82"/>
      <c r="EN57" s="14"/>
      <c r="EO57" s="6"/>
      <c r="EP57" s="50"/>
      <c r="EQ57" s="1"/>
      <c r="ER57" s="1"/>
      <c r="ES57" s="2"/>
      <c r="ET57" s="2"/>
      <c r="EU57" s="2"/>
      <c r="EV57" s="2"/>
      <c r="EW57" s="2"/>
      <c r="EX57" s="82"/>
      <c r="EY57" s="14"/>
      <c r="EZ57" s="6"/>
      <c r="FA57" s="50"/>
      <c r="FB57" s="1"/>
      <c r="FC57" s="1"/>
      <c r="FD57" s="2"/>
      <c r="FE57" s="2"/>
      <c r="FF57" s="2"/>
      <c r="FG57" s="2"/>
      <c r="FH57" s="2"/>
      <c r="FI57" s="82"/>
      <c r="FJ57" s="14"/>
      <c r="FK57" s="6"/>
      <c r="FL57" s="50"/>
      <c r="FM57" s="1"/>
      <c r="FN57" s="1"/>
      <c r="FO57" s="2"/>
      <c r="FP57" s="2"/>
      <c r="FQ57" s="2"/>
      <c r="FR57" s="2"/>
      <c r="FS57" s="2"/>
      <c r="FT57" s="82"/>
      <c r="FU57" s="14"/>
      <c r="FV57" s="6"/>
      <c r="FW57" s="50"/>
      <c r="FX57" s="1"/>
      <c r="FY57" s="1"/>
      <c r="FZ57" s="2"/>
      <c r="GA57" s="2"/>
      <c r="GB57" s="2"/>
      <c r="GC57" s="2"/>
      <c r="GD57" s="2"/>
      <c r="GE57" s="82"/>
      <c r="GF57" s="14"/>
      <c r="GG57" s="6"/>
      <c r="GH57" s="50"/>
      <c r="GI57" s="1"/>
      <c r="GJ57" s="1"/>
      <c r="GK57" s="2"/>
      <c r="GL57" s="2"/>
      <c r="GM57" s="2"/>
      <c r="GN57" s="2"/>
      <c r="GO57" s="2"/>
      <c r="GP57" s="82"/>
      <c r="GQ57" s="14"/>
      <c r="GR57" s="6"/>
      <c r="GS57" s="50"/>
      <c r="GT57" s="1"/>
      <c r="GU57" s="1"/>
      <c r="GV57" s="2"/>
      <c r="GW57" s="2"/>
      <c r="GX57" s="2"/>
      <c r="GY57" s="2"/>
      <c r="GZ57" s="2"/>
      <c r="HA57" s="82"/>
      <c r="HB57" s="14"/>
      <c r="HC57" s="6"/>
      <c r="HD57" s="50"/>
      <c r="HE57" s="1"/>
      <c r="HF57" s="1"/>
      <c r="HG57" s="2"/>
      <c r="HH57" s="2"/>
      <c r="HI57" s="2"/>
      <c r="HJ57" s="2"/>
      <c r="HK57" s="2"/>
      <c r="HL57" s="82"/>
      <c r="HM57" s="14"/>
      <c r="HN57" s="6"/>
      <c r="HO57" s="50"/>
      <c r="HP57" s="1"/>
      <c r="HQ57" s="1"/>
      <c r="HR57" s="2"/>
      <c r="HS57" s="2"/>
      <c r="HT57" s="2"/>
      <c r="HU57" s="2"/>
      <c r="HV57" s="2"/>
      <c r="HW57" s="82"/>
      <c r="HX57" s="14"/>
      <c r="HY57" s="6"/>
      <c r="HZ57" s="50"/>
      <c r="IA57" s="1"/>
      <c r="IB57" s="1"/>
      <c r="IC57" s="2"/>
      <c r="ID57" s="2"/>
      <c r="IE57" s="2"/>
      <c r="IF57" s="2"/>
      <c r="IG57" s="2"/>
      <c r="IH57" s="82"/>
      <c r="II57" s="14"/>
      <c r="IJ57" s="6"/>
      <c r="IK57" s="50"/>
      <c r="IL57" s="51"/>
    </row>
    <row r="58" spans="1:246" ht="12.75" hidden="1">
      <c r="A58" s="31"/>
      <c r="B58" s="29"/>
      <c r="C58" s="29"/>
      <c r="D58" s="30"/>
      <c r="E58" s="30"/>
      <c r="F58" s="60"/>
      <c r="G58" s="28">
        <f>IF(AND(OR($G$2="Y",$H$2="Y"),I58&lt;5,J58&lt;5),IF(AND(I58=#REF!,J58=#REF!),#REF!+1,1),"")</f>
      </c>
      <c r="H58" s="24" t="e">
        <f>IF(AND($H$2="Y",J58&gt;0,OR(AND(G58=1,#REF!=10),AND(G58=2,#REF!=20),AND(G58=3,#REF!=30),AND(G58=4,G136=40),AND(G58=5,G142=50),AND(G58=6,G149=60),AND(G58=7,G158=70),AND(G58=8,#REF!=80),AND(G58=9,G166=90),AND(G58=10,#REF!=100))),VLOOKUP(J58-1,SortLookup!$A$13:$B$16,2,FALSE),"")</f>
        <v>#REF!</v>
      </c>
      <c r="I58" s="40" t="str">
        <f>IF(ISNA(VLOOKUP(E58,SortLookup!$A$1:$B$5,2,FALSE))," ",VLOOKUP(E58,SortLookup!$A$1:$B$5,2,FALSE))</f>
        <v> </v>
      </c>
      <c r="J58" s="25" t="str">
        <f>IF(ISNA(VLOOKUP(F58,SortLookup!$A$7:$B$11,2,FALSE))," ",VLOOKUP(F58,SortLookup!$A$7:$B$11,2,FALSE))</f>
        <v> </v>
      </c>
      <c r="K58" s="75">
        <f t="shared" si="0"/>
        <v>0</v>
      </c>
      <c r="L58" s="76">
        <f t="shared" si="1"/>
        <v>0</v>
      </c>
      <c r="M58" s="46">
        <f t="shared" si="2"/>
        <v>0</v>
      </c>
      <c r="N58" s="47">
        <f t="shared" si="3"/>
        <v>0</v>
      </c>
      <c r="O58" s="77">
        <f t="shared" si="4"/>
        <v>0</v>
      </c>
      <c r="P58" s="37"/>
      <c r="Q58" s="34"/>
      <c r="R58" s="34"/>
      <c r="S58" s="34"/>
      <c r="T58" s="34"/>
      <c r="U58" s="34"/>
      <c r="V58" s="34"/>
      <c r="W58" s="35"/>
      <c r="X58" s="35"/>
      <c r="Y58" s="35"/>
      <c r="Z58" s="35"/>
      <c r="AA58" s="36"/>
      <c r="AB58" s="33">
        <f t="shared" si="5"/>
        <v>0</v>
      </c>
      <c r="AC58" s="32">
        <f t="shared" si="6"/>
        <v>0</v>
      </c>
      <c r="AD58" s="26">
        <f t="shared" si="7"/>
        <v>0</v>
      </c>
      <c r="AE58" s="61">
        <f t="shared" si="8"/>
        <v>0</v>
      </c>
      <c r="AF58" s="37"/>
      <c r="AG58" s="34"/>
      <c r="AH58" s="34"/>
      <c r="AI58" s="34"/>
      <c r="AJ58" s="35"/>
      <c r="AK58" s="35"/>
      <c r="AL58" s="35"/>
      <c r="AM58" s="35"/>
      <c r="AN58" s="36"/>
      <c r="AO58" s="33">
        <f t="shared" si="9"/>
        <v>0</v>
      </c>
      <c r="AP58" s="32">
        <f t="shared" si="10"/>
        <v>0</v>
      </c>
      <c r="AQ58" s="26">
        <f t="shared" si="11"/>
        <v>0</v>
      </c>
      <c r="AR58" s="61">
        <f t="shared" si="12"/>
        <v>0</v>
      </c>
      <c r="AS58" s="37"/>
      <c r="AT58" s="34"/>
      <c r="AU58" s="34"/>
      <c r="AV58" s="35"/>
      <c r="AW58" s="35"/>
      <c r="AX58" s="35"/>
      <c r="AY58" s="35"/>
      <c r="AZ58" s="36"/>
      <c r="BA58" s="33">
        <f t="shared" si="13"/>
        <v>0</v>
      </c>
      <c r="BB58" s="32">
        <f t="shared" si="14"/>
        <v>0</v>
      </c>
      <c r="BC58" s="26">
        <f t="shared" si="15"/>
        <v>0</v>
      </c>
      <c r="BD58" s="61">
        <f t="shared" si="16"/>
        <v>0</v>
      </c>
      <c r="BE58" s="33"/>
      <c r="BF58" s="58"/>
      <c r="BG58" s="35"/>
      <c r="BH58" s="35"/>
      <c r="BI58" s="35"/>
      <c r="BJ58" s="35"/>
      <c r="BK58" s="36"/>
      <c r="BL58" s="54">
        <f t="shared" si="17"/>
        <v>0</v>
      </c>
      <c r="BM58" s="47">
        <f t="shared" si="18"/>
        <v>0</v>
      </c>
      <c r="BN58" s="46">
        <f t="shared" si="19"/>
        <v>0</v>
      </c>
      <c r="BO58" s="45">
        <f t="shared" si="20"/>
        <v>0</v>
      </c>
      <c r="BP58" s="37"/>
      <c r="BQ58" s="34"/>
      <c r="BR58" s="34"/>
      <c r="BS58" s="34"/>
      <c r="BT58" s="35"/>
      <c r="BU58" s="35"/>
      <c r="BV58" s="35"/>
      <c r="BW58" s="35"/>
      <c r="BX58" s="36"/>
      <c r="BY58" s="33">
        <f t="shared" si="21"/>
        <v>0</v>
      </c>
      <c r="BZ58" s="32">
        <f t="shared" si="22"/>
        <v>0</v>
      </c>
      <c r="CA58" s="38">
        <f t="shared" si="23"/>
        <v>0</v>
      </c>
      <c r="CB58" s="149">
        <f t="shared" si="24"/>
        <v>0</v>
      </c>
      <c r="CC58" s="37"/>
      <c r="CD58" s="34"/>
      <c r="CE58" s="35"/>
      <c r="CF58" s="35"/>
      <c r="CG58" s="35"/>
      <c r="CH58" s="35"/>
      <c r="CI58" s="36"/>
      <c r="CJ58" s="33">
        <f>CC58+CD58</f>
        <v>0</v>
      </c>
      <c r="CK58" s="32">
        <f>CE58/2</f>
        <v>0</v>
      </c>
      <c r="CL58" s="26">
        <f>(CF58*3)+(CG58*5)+(CH58*5)+(CI58*20)</f>
        <v>0</v>
      </c>
      <c r="CM58" s="127">
        <f>CJ58+CK58+CL58</f>
        <v>0</v>
      </c>
      <c r="CN58" s="1"/>
      <c r="CO58" s="1"/>
      <c r="CP58" s="2"/>
      <c r="CQ58" s="2"/>
      <c r="CR58" s="2"/>
      <c r="CS58" s="2"/>
      <c r="CT58" s="2"/>
      <c r="CU58" s="82"/>
      <c r="CV58" s="14"/>
      <c r="CW58" s="6"/>
      <c r="CX58" s="50"/>
      <c r="CY58" s="1"/>
      <c r="CZ58" s="1"/>
      <c r="DA58" s="2"/>
      <c r="DB58" s="2"/>
      <c r="DC58" s="2"/>
      <c r="DD58" s="2"/>
      <c r="DE58" s="2"/>
      <c r="DF58" s="82"/>
      <c r="DG58" s="14"/>
      <c r="DH58" s="6"/>
      <c r="DI58" s="50"/>
      <c r="DJ58" s="1"/>
      <c r="DK58" s="1"/>
      <c r="DL58" s="2"/>
      <c r="DM58" s="2"/>
      <c r="DN58" s="2"/>
      <c r="DO58" s="2"/>
      <c r="DP58" s="2"/>
      <c r="DQ58" s="82"/>
      <c r="DR58" s="14"/>
      <c r="DS58" s="6"/>
      <c r="DT58" s="50"/>
      <c r="DU58" s="1"/>
      <c r="DV58" s="1"/>
      <c r="DW58" s="2"/>
      <c r="DX58" s="2"/>
      <c r="DY58" s="2"/>
      <c r="DZ58" s="2"/>
      <c r="EA58" s="2"/>
      <c r="EB58" s="82"/>
      <c r="EC58" s="14"/>
      <c r="ED58" s="6"/>
      <c r="EE58" s="50"/>
      <c r="EF58" s="1"/>
      <c r="EG58" s="1"/>
      <c r="EH58" s="2"/>
      <c r="EI58" s="2"/>
      <c r="EJ58" s="2"/>
      <c r="EK58" s="2"/>
      <c r="EL58" s="2"/>
      <c r="EM58" s="82"/>
      <c r="EN58" s="14"/>
      <c r="EO58" s="6"/>
      <c r="EP58" s="50"/>
      <c r="EQ58" s="1"/>
      <c r="ER58" s="1"/>
      <c r="ES58" s="2"/>
      <c r="ET58" s="2"/>
      <c r="EU58" s="2"/>
      <c r="EV58" s="2"/>
      <c r="EW58" s="2"/>
      <c r="EX58" s="82"/>
      <c r="EY58" s="14"/>
      <c r="EZ58" s="6"/>
      <c r="FA58" s="50"/>
      <c r="FB58" s="1"/>
      <c r="FC58" s="1"/>
      <c r="FD58" s="2"/>
      <c r="FE58" s="2"/>
      <c r="FF58" s="2"/>
      <c r="FG58" s="2"/>
      <c r="FH58" s="2"/>
      <c r="FI58" s="82"/>
      <c r="FJ58" s="14"/>
      <c r="FK58" s="6"/>
      <c r="FL58" s="50"/>
      <c r="FM58" s="1"/>
      <c r="FN58" s="1"/>
      <c r="FO58" s="2"/>
      <c r="FP58" s="2"/>
      <c r="FQ58" s="2"/>
      <c r="FR58" s="2"/>
      <c r="FS58" s="2"/>
      <c r="FT58" s="82"/>
      <c r="FU58" s="14"/>
      <c r="FV58" s="6"/>
      <c r="FW58" s="50"/>
      <c r="FX58" s="1"/>
      <c r="FY58" s="1"/>
      <c r="FZ58" s="2"/>
      <c r="GA58" s="2"/>
      <c r="GB58" s="2"/>
      <c r="GC58" s="2"/>
      <c r="GD58" s="2"/>
      <c r="GE58" s="82"/>
      <c r="GF58" s="14"/>
      <c r="GG58" s="6"/>
      <c r="GH58" s="50"/>
      <c r="GI58" s="1"/>
      <c r="GJ58" s="1"/>
      <c r="GK58" s="2"/>
      <c r="GL58" s="2"/>
      <c r="GM58" s="2"/>
      <c r="GN58" s="2"/>
      <c r="GO58" s="2"/>
      <c r="GP58" s="82"/>
      <c r="GQ58" s="14"/>
      <c r="GR58" s="6"/>
      <c r="GS58" s="50"/>
      <c r="GT58" s="1"/>
      <c r="GU58" s="1"/>
      <c r="GV58" s="2"/>
      <c r="GW58" s="2"/>
      <c r="GX58" s="2"/>
      <c r="GY58" s="2"/>
      <c r="GZ58" s="2"/>
      <c r="HA58" s="82"/>
      <c r="HB58" s="14"/>
      <c r="HC58" s="6"/>
      <c r="HD58" s="50"/>
      <c r="HE58" s="1"/>
      <c r="HF58" s="1"/>
      <c r="HG58" s="2"/>
      <c r="HH58" s="2"/>
      <c r="HI58" s="2"/>
      <c r="HJ58" s="2"/>
      <c r="HK58" s="2"/>
      <c r="HL58" s="82"/>
      <c r="HM58" s="14"/>
      <c r="HN58" s="6"/>
      <c r="HO58" s="50"/>
      <c r="HP58" s="1"/>
      <c r="HQ58" s="1"/>
      <c r="HR58" s="2"/>
      <c r="HS58" s="2"/>
      <c r="HT58" s="2"/>
      <c r="HU58" s="2"/>
      <c r="HV58" s="2"/>
      <c r="HW58" s="82"/>
      <c r="HX58" s="14"/>
      <c r="HY58" s="6"/>
      <c r="HZ58" s="50"/>
      <c r="IA58" s="1"/>
      <c r="IB58" s="1"/>
      <c r="IC58" s="2"/>
      <c r="ID58" s="2"/>
      <c r="IE58" s="2"/>
      <c r="IF58" s="2"/>
      <c r="IG58" s="2"/>
      <c r="IH58" s="82"/>
      <c r="II58" s="14"/>
      <c r="IJ58" s="6"/>
      <c r="IK58" s="50"/>
      <c r="IL58" s="51"/>
    </row>
    <row r="59" spans="1:246" ht="12.75" hidden="1">
      <c r="A59" s="31"/>
      <c r="B59" s="84"/>
      <c r="C59" s="29"/>
      <c r="D59" s="85"/>
      <c r="E59" s="85"/>
      <c r="F59" s="86"/>
      <c r="G59" s="28">
        <f aca="true" t="shared" si="25" ref="G59:G66">IF(AND(OR($G$2="Y",$H$2="Y"),I59&lt;5,J59&lt;5),IF(AND(I59=I58,J59=J58),G58+1,1),"")</f>
      </c>
      <c r="H59" s="24" t="e">
        <f>IF(AND($H$2="Y",J59&gt;0,OR(AND(G59=1,#REF!=10),AND(G59=2,#REF!=20),AND(G59=3,#REF!=30),AND(G59=4,G115=40),AND(G59=5,G121=50),AND(G59=6,G128=60),AND(G59=7,G137=70),AND(G59=8,#REF!=80),AND(G59=9,G145=90),AND(G59=10,#REF!=100))),VLOOKUP(J59-1,SortLookup!$A$13:$B$16,2,FALSE),"")</f>
        <v>#REF!</v>
      </c>
      <c r="I59" s="40" t="str">
        <f>IF(ISNA(VLOOKUP(E59,SortLookup!$A$1:$B$5,2,FALSE))," ",VLOOKUP(E59,SortLookup!$A$1:$B$5,2,FALSE))</f>
        <v> </v>
      </c>
      <c r="J59" s="25" t="str">
        <f>IF(ISNA(VLOOKUP(F59,SortLookup!$A$7:$B$11,2,FALSE))," ",VLOOKUP(F59,SortLookup!$A$7:$B$11,2,FALSE))</f>
        <v> </v>
      </c>
      <c r="K59" s="75">
        <f t="shared" si="0"/>
        <v>0</v>
      </c>
      <c r="L59" s="76">
        <f t="shared" si="1"/>
        <v>0</v>
      </c>
      <c r="M59" s="46">
        <f t="shared" si="2"/>
        <v>0</v>
      </c>
      <c r="N59" s="47">
        <f t="shared" si="3"/>
        <v>0</v>
      </c>
      <c r="O59" s="77">
        <f t="shared" si="4"/>
        <v>0</v>
      </c>
      <c r="P59" s="37"/>
      <c r="Q59" s="34"/>
      <c r="R59" s="34"/>
      <c r="S59" s="34"/>
      <c r="T59" s="34"/>
      <c r="U59" s="34"/>
      <c r="V59" s="34"/>
      <c r="W59" s="35"/>
      <c r="X59" s="35"/>
      <c r="Y59" s="35"/>
      <c r="Z59" s="35"/>
      <c r="AA59" s="36"/>
      <c r="AB59" s="33">
        <f t="shared" si="5"/>
        <v>0</v>
      </c>
      <c r="AC59" s="32">
        <f t="shared" si="6"/>
        <v>0</v>
      </c>
      <c r="AD59" s="26">
        <f t="shared" si="7"/>
        <v>0</v>
      </c>
      <c r="AE59" s="61">
        <f t="shared" si="8"/>
        <v>0</v>
      </c>
      <c r="AF59" s="37"/>
      <c r="AG59" s="34"/>
      <c r="AH59" s="34"/>
      <c r="AI59" s="34"/>
      <c r="AJ59" s="35"/>
      <c r="AK59" s="35"/>
      <c r="AL59" s="35"/>
      <c r="AM59" s="35"/>
      <c r="AN59" s="36"/>
      <c r="AO59" s="33">
        <f t="shared" si="9"/>
        <v>0</v>
      </c>
      <c r="AP59" s="32">
        <f t="shared" si="10"/>
        <v>0</v>
      </c>
      <c r="AQ59" s="26">
        <f t="shared" si="11"/>
        <v>0</v>
      </c>
      <c r="AR59" s="61">
        <f t="shared" si="12"/>
        <v>0</v>
      </c>
      <c r="AS59" s="37"/>
      <c r="AT59" s="34"/>
      <c r="AU59" s="34"/>
      <c r="AV59" s="35"/>
      <c r="AW59" s="35"/>
      <c r="AX59" s="35"/>
      <c r="AY59" s="35"/>
      <c r="AZ59" s="36"/>
      <c r="BA59" s="33">
        <f t="shared" si="13"/>
        <v>0</v>
      </c>
      <c r="BB59" s="32">
        <f t="shared" si="14"/>
        <v>0</v>
      </c>
      <c r="BC59" s="26">
        <f t="shared" si="15"/>
        <v>0</v>
      </c>
      <c r="BD59" s="61">
        <f t="shared" si="16"/>
        <v>0</v>
      </c>
      <c r="BE59" s="33"/>
      <c r="BF59" s="58"/>
      <c r="BG59" s="35"/>
      <c r="BH59" s="35"/>
      <c r="BI59" s="35"/>
      <c r="BJ59" s="35"/>
      <c r="BK59" s="36"/>
      <c r="BL59" s="54">
        <f t="shared" si="17"/>
        <v>0</v>
      </c>
      <c r="BM59" s="47">
        <f t="shared" si="18"/>
        <v>0</v>
      </c>
      <c r="BN59" s="46">
        <f t="shared" si="19"/>
        <v>0</v>
      </c>
      <c r="BO59" s="45">
        <f t="shared" si="20"/>
        <v>0</v>
      </c>
      <c r="BP59" s="37"/>
      <c r="BQ59" s="34"/>
      <c r="BR59" s="34"/>
      <c r="BS59" s="34"/>
      <c r="BT59" s="35"/>
      <c r="BU59" s="35"/>
      <c r="BV59" s="35"/>
      <c r="BW59" s="35"/>
      <c r="BX59" s="36"/>
      <c r="BY59" s="33">
        <f t="shared" si="21"/>
        <v>0</v>
      </c>
      <c r="BZ59" s="32">
        <f t="shared" si="22"/>
        <v>0</v>
      </c>
      <c r="CA59" s="38">
        <f t="shared" si="23"/>
        <v>0</v>
      </c>
      <c r="CB59" s="149">
        <f t="shared" si="24"/>
        <v>0</v>
      </c>
      <c r="CC59" s="37"/>
      <c r="CD59" s="34"/>
      <c r="CE59" s="35"/>
      <c r="CF59" s="35"/>
      <c r="CG59" s="35"/>
      <c r="CH59" s="35"/>
      <c r="CI59" s="36"/>
      <c r="CJ59" s="33">
        <f>CC59+CD59</f>
        <v>0</v>
      </c>
      <c r="CK59" s="32">
        <f>CE59/2</f>
        <v>0</v>
      </c>
      <c r="CL59" s="26">
        <f>(CF59*3)+(CG59*5)+(CH59*5)+(CI59*20)</f>
        <v>0</v>
      </c>
      <c r="CM59" s="127">
        <f>CJ59+CK59+CL59</f>
        <v>0</v>
      </c>
      <c r="CN59" s="1"/>
      <c r="CO59" s="1"/>
      <c r="CP59" s="2"/>
      <c r="CQ59" s="2"/>
      <c r="CR59" s="2"/>
      <c r="CS59" s="2"/>
      <c r="CT59" s="2"/>
      <c r="CU59" s="82"/>
      <c r="CV59" s="14"/>
      <c r="CW59" s="6"/>
      <c r="CX59" s="50"/>
      <c r="CY59" s="1"/>
      <c r="CZ59" s="1"/>
      <c r="DA59" s="2"/>
      <c r="DB59" s="2"/>
      <c r="DC59" s="2"/>
      <c r="DD59" s="2"/>
      <c r="DE59" s="2"/>
      <c r="DF59" s="82"/>
      <c r="DG59" s="14"/>
      <c r="DH59" s="6"/>
      <c r="DI59" s="50"/>
      <c r="DJ59" s="1"/>
      <c r="DK59" s="1"/>
      <c r="DL59" s="2"/>
      <c r="DM59" s="2"/>
      <c r="DN59" s="2"/>
      <c r="DO59" s="2"/>
      <c r="DP59" s="2"/>
      <c r="DQ59" s="82"/>
      <c r="DR59" s="14"/>
      <c r="DS59" s="6"/>
      <c r="DT59" s="50"/>
      <c r="DU59" s="1"/>
      <c r="DV59" s="1"/>
      <c r="DW59" s="2"/>
      <c r="DX59" s="2"/>
      <c r="DY59" s="2"/>
      <c r="DZ59" s="2"/>
      <c r="EA59" s="2"/>
      <c r="EB59" s="82"/>
      <c r="EC59" s="14"/>
      <c r="ED59" s="6"/>
      <c r="EE59" s="50"/>
      <c r="EF59" s="1"/>
      <c r="EG59" s="1"/>
      <c r="EH59" s="2"/>
      <c r="EI59" s="2"/>
      <c r="EJ59" s="2"/>
      <c r="EK59" s="2"/>
      <c r="EL59" s="2"/>
      <c r="EM59" s="82"/>
      <c r="EN59" s="14"/>
      <c r="EO59" s="6"/>
      <c r="EP59" s="50"/>
      <c r="EQ59" s="1"/>
      <c r="ER59" s="1"/>
      <c r="ES59" s="2"/>
      <c r="ET59" s="2"/>
      <c r="EU59" s="2"/>
      <c r="EV59" s="2"/>
      <c r="EW59" s="2"/>
      <c r="EX59" s="82"/>
      <c r="EY59" s="14"/>
      <c r="EZ59" s="6"/>
      <c r="FA59" s="50"/>
      <c r="FB59" s="1"/>
      <c r="FC59" s="1"/>
      <c r="FD59" s="2"/>
      <c r="FE59" s="2"/>
      <c r="FF59" s="2"/>
      <c r="FG59" s="2"/>
      <c r="FH59" s="2"/>
      <c r="FI59" s="82"/>
      <c r="FJ59" s="14"/>
      <c r="FK59" s="6"/>
      <c r="FL59" s="50"/>
      <c r="FM59" s="1"/>
      <c r="FN59" s="1"/>
      <c r="FO59" s="2"/>
      <c r="FP59" s="2"/>
      <c r="FQ59" s="2"/>
      <c r="FR59" s="2"/>
      <c r="FS59" s="2"/>
      <c r="FT59" s="82"/>
      <c r="FU59" s="14"/>
      <c r="FV59" s="6"/>
      <c r="FW59" s="50"/>
      <c r="FX59" s="1"/>
      <c r="FY59" s="1"/>
      <c r="FZ59" s="2"/>
      <c r="GA59" s="2"/>
      <c r="GB59" s="2"/>
      <c r="GC59" s="2"/>
      <c r="GD59" s="2"/>
      <c r="GE59" s="82"/>
      <c r="GF59" s="14"/>
      <c r="GG59" s="6"/>
      <c r="GH59" s="50"/>
      <c r="GI59" s="1"/>
      <c r="GJ59" s="1"/>
      <c r="GK59" s="2"/>
      <c r="GL59" s="2"/>
      <c r="GM59" s="2"/>
      <c r="GN59" s="2"/>
      <c r="GO59" s="2"/>
      <c r="GP59" s="82"/>
      <c r="GQ59" s="14"/>
      <c r="GR59" s="6"/>
      <c r="GS59" s="50"/>
      <c r="GT59" s="1"/>
      <c r="GU59" s="1"/>
      <c r="GV59" s="2"/>
      <c r="GW59" s="2"/>
      <c r="GX59" s="2"/>
      <c r="GY59" s="2"/>
      <c r="GZ59" s="2"/>
      <c r="HA59" s="82"/>
      <c r="HB59" s="14"/>
      <c r="HC59" s="6"/>
      <c r="HD59" s="50"/>
      <c r="HE59" s="1"/>
      <c r="HF59" s="1"/>
      <c r="HG59" s="2"/>
      <c r="HH59" s="2"/>
      <c r="HI59" s="2"/>
      <c r="HJ59" s="2"/>
      <c r="HK59" s="2"/>
      <c r="HL59" s="82"/>
      <c r="HM59" s="14"/>
      <c r="HN59" s="6"/>
      <c r="HO59" s="50"/>
      <c r="HP59" s="1"/>
      <c r="HQ59" s="1"/>
      <c r="HR59" s="2"/>
      <c r="HS59" s="2"/>
      <c r="HT59" s="2"/>
      <c r="HU59" s="2"/>
      <c r="HV59" s="2"/>
      <c r="HW59" s="82"/>
      <c r="HX59" s="14"/>
      <c r="HY59" s="6"/>
      <c r="HZ59" s="50"/>
      <c r="IA59" s="1"/>
      <c r="IB59" s="1"/>
      <c r="IC59" s="2"/>
      <c r="ID59" s="2"/>
      <c r="IE59" s="2"/>
      <c r="IF59" s="2"/>
      <c r="IG59" s="2"/>
      <c r="IH59" s="82"/>
      <c r="II59" s="14"/>
      <c r="IJ59" s="6"/>
      <c r="IK59" s="50"/>
      <c r="IL59" s="51"/>
    </row>
    <row r="60" spans="1:246" ht="12.75" hidden="1">
      <c r="A60" s="31"/>
      <c r="B60" s="84"/>
      <c r="C60" s="29"/>
      <c r="D60" s="30"/>
      <c r="E60" s="85"/>
      <c r="F60" s="86"/>
      <c r="G60" s="28">
        <f>IF(AND(OR($G$2="Y",$H$2="Y"),I60&lt;5,J60&lt;5),IF(AND(I60=#REF!,J60=#REF!),#REF!+1,1),"")</f>
      </c>
      <c r="H60" s="24" t="e">
        <f>IF(AND($H$2="Y",J60&gt;0,OR(AND(G60=1,#REF!=10),AND(G60=2,#REF!=20),AND(G60=3,#REF!=30),AND(G60=4,#REF!=40),AND(G60=5,G121=50),AND(G60=6,G128=60),AND(G60=7,G137=70),AND(G60=8,#REF!=80),AND(G60=9,G145=90),AND(G60=10,#REF!=100))),VLOOKUP(J60-1,SortLookup!$A$13:$B$16,2,FALSE),"")</f>
        <v>#REF!</v>
      </c>
      <c r="I60" s="40" t="str">
        <f>IF(ISNA(VLOOKUP(E60,SortLookup!$A$1:$B$5,2,FALSE))," ",VLOOKUP(E60,SortLookup!$A$1:$B$5,2,FALSE))</f>
        <v> </v>
      </c>
      <c r="J60" s="25" t="str">
        <f>IF(ISNA(VLOOKUP(F60,SortLookup!$A$7:$B$11,2,FALSE))," ",VLOOKUP(F60,SortLookup!$A$7:$B$11,2,FALSE))</f>
        <v> </v>
      </c>
      <c r="K60" s="75">
        <f t="shared" si="0"/>
        <v>0</v>
      </c>
      <c r="L60" s="76">
        <f t="shared" si="1"/>
        <v>0</v>
      </c>
      <c r="M60" s="46">
        <f t="shared" si="2"/>
        <v>0</v>
      </c>
      <c r="N60" s="47">
        <f t="shared" si="3"/>
        <v>0</v>
      </c>
      <c r="O60" s="77">
        <f t="shared" si="4"/>
        <v>0</v>
      </c>
      <c r="P60" s="37"/>
      <c r="Q60" s="34"/>
      <c r="R60" s="34"/>
      <c r="S60" s="34"/>
      <c r="T60" s="34"/>
      <c r="U60" s="34"/>
      <c r="V60" s="34"/>
      <c r="W60" s="35"/>
      <c r="X60" s="35"/>
      <c r="Y60" s="35"/>
      <c r="Z60" s="35"/>
      <c r="AA60" s="36"/>
      <c r="AB60" s="33">
        <f t="shared" si="5"/>
        <v>0</v>
      </c>
      <c r="AC60" s="32">
        <f t="shared" si="6"/>
        <v>0</v>
      </c>
      <c r="AD60" s="26">
        <f t="shared" si="7"/>
        <v>0</v>
      </c>
      <c r="AE60" s="61">
        <f t="shared" si="8"/>
        <v>0</v>
      </c>
      <c r="AF60" s="37"/>
      <c r="AG60" s="34"/>
      <c r="AH60" s="34"/>
      <c r="AI60" s="34"/>
      <c r="AJ60" s="35"/>
      <c r="AK60" s="35"/>
      <c r="AL60" s="35"/>
      <c r="AM60" s="35"/>
      <c r="AN60" s="36"/>
      <c r="AO60" s="33">
        <f t="shared" si="9"/>
        <v>0</v>
      </c>
      <c r="AP60" s="32">
        <f t="shared" si="10"/>
        <v>0</v>
      </c>
      <c r="AQ60" s="26">
        <f t="shared" si="11"/>
        <v>0</v>
      </c>
      <c r="AR60" s="61">
        <f t="shared" si="12"/>
        <v>0</v>
      </c>
      <c r="AS60" s="37"/>
      <c r="AT60" s="34"/>
      <c r="AU60" s="34"/>
      <c r="AV60" s="35"/>
      <c r="AW60" s="35"/>
      <c r="AX60" s="35"/>
      <c r="AY60" s="35"/>
      <c r="AZ60" s="36"/>
      <c r="BA60" s="33">
        <f t="shared" si="13"/>
        <v>0</v>
      </c>
      <c r="BB60" s="32">
        <f t="shared" si="14"/>
        <v>0</v>
      </c>
      <c r="BC60" s="26">
        <f t="shared" si="15"/>
        <v>0</v>
      </c>
      <c r="BD60" s="61">
        <f t="shared" si="16"/>
        <v>0</v>
      </c>
      <c r="BE60" s="33"/>
      <c r="BF60" s="58"/>
      <c r="BG60" s="35"/>
      <c r="BH60" s="35"/>
      <c r="BI60" s="35"/>
      <c r="BJ60" s="35"/>
      <c r="BK60" s="36"/>
      <c r="BL60" s="54">
        <f t="shared" si="17"/>
        <v>0</v>
      </c>
      <c r="BM60" s="47">
        <f t="shared" si="18"/>
        <v>0</v>
      </c>
      <c r="BN60" s="46">
        <f t="shared" si="19"/>
        <v>0</v>
      </c>
      <c r="BO60" s="45">
        <f t="shared" si="20"/>
        <v>0</v>
      </c>
      <c r="BP60" s="37"/>
      <c r="BQ60" s="34"/>
      <c r="BR60" s="34"/>
      <c r="BS60" s="34"/>
      <c r="BT60" s="35"/>
      <c r="BU60" s="35"/>
      <c r="BV60" s="35"/>
      <c r="BW60" s="35"/>
      <c r="BX60" s="36"/>
      <c r="BY60" s="33">
        <f t="shared" si="21"/>
        <v>0</v>
      </c>
      <c r="BZ60" s="32">
        <f t="shared" si="22"/>
        <v>0</v>
      </c>
      <c r="CA60" s="38">
        <f t="shared" si="23"/>
        <v>0</v>
      </c>
      <c r="CB60" s="149">
        <f t="shared" si="24"/>
        <v>0</v>
      </c>
      <c r="CC60" s="37"/>
      <c r="CD60" s="34"/>
      <c r="CE60" s="35"/>
      <c r="CF60" s="35"/>
      <c r="CG60" s="35"/>
      <c r="CH60" s="35"/>
      <c r="CI60" s="36"/>
      <c r="CJ60" s="33">
        <f>CC60+CD60</f>
        <v>0</v>
      </c>
      <c r="CK60" s="32">
        <f>CE60/2</f>
        <v>0</v>
      </c>
      <c r="CL60" s="26">
        <f>(CF60*3)+(CG60*5)+(CH60*5)+(CI60*20)</f>
        <v>0</v>
      </c>
      <c r="CM60" s="127">
        <f>CJ60+CK60+CL60</f>
        <v>0</v>
      </c>
      <c r="CN60" s="1"/>
      <c r="CO60" s="1"/>
      <c r="CP60" s="2"/>
      <c r="CQ60" s="2"/>
      <c r="CR60" s="2"/>
      <c r="CS60" s="2"/>
      <c r="CT60" s="2"/>
      <c r="CU60" s="82"/>
      <c r="CV60" s="14"/>
      <c r="CW60" s="6"/>
      <c r="CX60" s="50"/>
      <c r="CY60" s="1"/>
      <c r="CZ60" s="1"/>
      <c r="DA60" s="2"/>
      <c r="DB60" s="2"/>
      <c r="DC60" s="2"/>
      <c r="DD60" s="2"/>
      <c r="DE60" s="2"/>
      <c r="DF60" s="82"/>
      <c r="DG60" s="14"/>
      <c r="DH60" s="6"/>
      <c r="DI60" s="50"/>
      <c r="DJ60" s="1"/>
      <c r="DK60" s="1"/>
      <c r="DL60" s="2"/>
      <c r="DM60" s="2"/>
      <c r="DN60" s="2"/>
      <c r="DO60" s="2"/>
      <c r="DP60" s="2"/>
      <c r="DQ60" s="82"/>
      <c r="DR60" s="14"/>
      <c r="DS60" s="6"/>
      <c r="DT60" s="50"/>
      <c r="DU60" s="1"/>
      <c r="DV60" s="1"/>
      <c r="DW60" s="2"/>
      <c r="DX60" s="2"/>
      <c r="DY60" s="2"/>
      <c r="DZ60" s="2"/>
      <c r="EA60" s="2"/>
      <c r="EB60" s="82"/>
      <c r="EC60" s="14"/>
      <c r="ED60" s="6"/>
      <c r="EE60" s="50"/>
      <c r="EF60" s="1"/>
      <c r="EG60" s="1"/>
      <c r="EH60" s="2"/>
      <c r="EI60" s="2"/>
      <c r="EJ60" s="2"/>
      <c r="EK60" s="2"/>
      <c r="EL60" s="2"/>
      <c r="EM60" s="82"/>
      <c r="EN60" s="14"/>
      <c r="EO60" s="6"/>
      <c r="EP60" s="50"/>
      <c r="EQ60" s="1"/>
      <c r="ER60" s="1"/>
      <c r="ES60" s="2"/>
      <c r="ET60" s="2"/>
      <c r="EU60" s="2"/>
      <c r="EV60" s="2"/>
      <c r="EW60" s="2"/>
      <c r="EX60" s="82"/>
      <c r="EY60" s="14"/>
      <c r="EZ60" s="6"/>
      <c r="FA60" s="50"/>
      <c r="FB60" s="1"/>
      <c r="FC60" s="1"/>
      <c r="FD60" s="2"/>
      <c r="FE60" s="2"/>
      <c r="FF60" s="2"/>
      <c r="FG60" s="2"/>
      <c r="FH60" s="2"/>
      <c r="FI60" s="82"/>
      <c r="FJ60" s="14"/>
      <c r="FK60" s="6"/>
      <c r="FL60" s="50"/>
      <c r="FM60" s="1"/>
      <c r="FN60" s="1"/>
      <c r="FO60" s="2"/>
      <c r="FP60" s="2"/>
      <c r="FQ60" s="2"/>
      <c r="FR60" s="2"/>
      <c r="FS60" s="2"/>
      <c r="FT60" s="82"/>
      <c r="FU60" s="14"/>
      <c r="FV60" s="6"/>
      <c r="FW60" s="50"/>
      <c r="FX60" s="1"/>
      <c r="FY60" s="1"/>
      <c r="FZ60" s="2"/>
      <c r="GA60" s="2"/>
      <c r="GB60" s="2"/>
      <c r="GC60" s="2"/>
      <c r="GD60" s="2"/>
      <c r="GE60" s="82"/>
      <c r="GF60" s="14"/>
      <c r="GG60" s="6"/>
      <c r="GH60" s="50"/>
      <c r="GI60" s="1"/>
      <c r="GJ60" s="1"/>
      <c r="GK60" s="2"/>
      <c r="GL60" s="2"/>
      <c r="GM60" s="2"/>
      <c r="GN60" s="2"/>
      <c r="GO60" s="2"/>
      <c r="GP60" s="82"/>
      <c r="GQ60" s="14"/>
      <c r="GR60" s="6"/>
      <c r="GS60" s="50"/>
      <c r="GT60" s="1"/>
      <c r="GU60" s="1"/>
      <c r="GV60" s="2"/>
      <c r="GW60" s="2"/>
      <c r="GX60" s="2"/>
      <c r="GY60" s="2"/>
      <c r="GZ60" s="2"/>
      <c r="HA60" s="82"/>
      <c r="HB60" s="14"/>
      <c r="HC60" s="6"/>
      <c r="HD60" s="50"/>
      <c r="HE60" s="1"/>
      <c r="HF60" s="1"/>
      <c r="HG60" s="2"/>
      <c r="HH60" s="2"/>
      <c r="HI60" s="2"/>
      <c r="HJ60" s="2"/>
      <c r="HK60" s="2"/>
      <c r="HL60" s="82"/>
      <c r="HM60" s="14"/>
      <c r="HN60" s="6"/>
      <c r="HO60" s="50"/>
      <c r="HP60" s="1"/>
      <c r="HQ60" s="1"/>
      <c r="HR60" s="2"/>
      <c r="HS60" s="2"/>
      <c r="HT60" s="2"/>
      <c r="HU60" s="2"/>
      <c r="HV60" s="2"/>
      <c r="HW60" s="82"/>
      <c r="HX60" s="14"/>
      <c r="HY60" s="6"/>
      <c r="HZ60" s="50"/>
      <c r="IA60" s="1"/>
      <c r="IB60" s="1"/>
      <c r="IC60" s="2"/>
      <c r="ID60" s="2"/>
      <c r="IE60" s="2"/>
      <c r="IF60" s="2"/>
      <c r="IG60" s="2"/>
      <c r="IH60" s="82"/>
      <c r="II60" s="14"/>
      <c r="IJ60" s="6"/>
      <c r="IK60" s="50"/>
      <c r="IL60" s="51"/>
    </row>
    <row r="61" spans="1:246" ht="12.75" hidden="1">
      <c r="A61" s="31"/>
      <c r="B61" s="29"/>
      <c r="C61" s="29"/>
      <c r="D61" s="30"/>
      <c r="E61" s="30"/>
      <c r="F61" s="60"/>
      <c r="G61" s="28">
        <f t="shared" si="25"/>
      </c>
      <c r="H61" s="24" t="e">
        <f>IF(AND($H$2="Y",J61&gt;0,OR(AND(G61=1,#REF!=10),AND(G61=2,#REF!=20),AND(G61=3,#REF!=30),AND(G61=4,G140=40),AND(G61=5,G146=50),AND(G61=6,G153=60),AND(G61=7,G162=70),AND(G61=8,#REF!=80),AND(G61=9,G170=90),AND(G61=10,#REF!=100))),VLOOKUP(J61-1,SortLookup!$A$13:$B$16,2,FALSE),"")</f>
        <v>#REF!</v>
      </c>
      <c r="I61" s="40" t="str">
        <f>IF(ISNA(VLOOKUP(E61,SortLookup!$A$1:$B$5,2,FALSE))," ",VLOOKUP(E61,SortLookup!$A$1:$B$5,2,FALSE))</f>
        <v> </v>
      </c>
      <c r="J61" s="25" t="str">
        <f>IF(ISNA(VLOOKUP(F61,SortLookup!$A$7:$B$11,2,FALSE))," ",VLOOKUP(F61,SortLookup!$A$7:$B$11,2,FALSE))</f>
        <v> </v>
      </c>
      <c r="K61" s="75">
        <f t="shared" si="0"/>
        <v>0</v>
      </c>
      <c r="L61" s="76">
        <f t="shared" si="1"/>
        <v>0</v>
      </c>
      <c r="M61" s="46">
        <f t="shared" si="2"/>
        <v>0</v>
      </c>
      <c r="N61" s="47">
        <f t="shared" si="3"/>
        <v>0</v>
      </c>
      <c r="O61" s="77">
        <f t="shared" si="4"/>
        <v>0</v>
      </c>
      <c r="P61" s="37"/>
      <c r="Q61" s="34"/>
      <c r="R61" s="34"/>
      <c r="S61" s="34"/>
      <c r="T61" s="34"/>
      <c r="U61" s="34"/>
      <c r="V61" s="34"/>
      <c r="W61" s="35"/>
      <c r="X61" s="35"/>
      <c r="Y61" s="35"/>
      <c r="Z61" s="35"/>
      <c r="AA61" s="36"/>
      <c r="AB61" s="33">
        <f t="shared" si="5"/>
        <v>0</v>
      </c>
      <c r="AC61" s="32">
        <f t="shared" si="6"/>
        <v>0</v>
      </c>
      <c r="AD61" s="26">
        <f t="shared" si="7"/>
        <v>0</v>
      </c>
      <c r="AE61" s="61">
        <f t="shared" si="8"/>
        <v>0</v>
      </c>
      <c r="AF61" s="37"/>
      <c r="AG61" s="34"/>
      <c r="AH61" s="34"/>
      <c r="AI61" s="34"/>
      <c r="AJ61" s="35"/>
      <c r="AK61" s="35"/>
      <c r="AL61" s="35"/>
      <c r="AM61" s="35"/>
      <c r="AN61" s="36"/>
      <c r="AO61" s="33">
        <f t="shared" si="9"/>
        <v>0</v>
      </c>
      <c r="AP61" s="32">
        <f t="shared" si="10"/>
        <v>0</v>
      </c>
      <c r="AQ61" s="26">
        <f t="shared" si="11"/>
        <v>0</v>
      </c>
      <c r="AR61" s="61">
        <f t="shared" si="12"/>
        <v>0</v>
      </c>
      <c r="AS61" s="37"/>
      <c r="AT61" s="34"/>
      <c r="AU61" s="34"/>
      <c r="AV61" s="35"/>
      <c r="AW61" s="35"/>
      <c r="AX61" s="35"/>
      <c r="AY61" s="35"/>
      <c r="AZ61" s="36"/>
      <c r="BA61" s="33">
        <f t="shared" si="13"/>
        <v>0</v>
      </c>
      <c r="BB61" s="32">
        <f t="shared" si="14"/>
        <v>0</v>
      </c>
      <c r="BC61" s="26">
        <f t="shared" si="15"/>
        <v>0</v>
      </c>
      <c r="BD61" s="61">
        <f t="shared" si="16"/>
        <v>0</v>
      </c>
      <c r="BE61" s="33"/>
      <c r="BF61" s="58"/>
      <c r="BG61" s="35"/>
      <c r="BH61" s="35"/>
      <c r="BI61" s="35"/>
      <c r="BJ61" s="35"/>
      <c r="BK61" s="36"/>
      <c r="BL61" s="54">
        <f t="shared" si="17"/>
        <v>0</v>
      </c>
      <c r="BM61" s="47">
        <f t="shared" si="18"/>
        <v>0</v>
      </c>
      <c r="BN61" s="46">
        <f t="shared" si="19"/>
        <v>0</v>
      </c>
      <c r="BO61" s="45">
        <f t="shared" si="20"/>
        <v>0</v>
      </c>
      <c r="BP61" s="37"/>
      <c r="BQ61" s="34"/>
      <c r="BR61" s="34"/>
      <c r="BS61" s="34"/>
      <c r="BT61" s="35"/>
      <c r="BU61" s="35"/>
      <c r="BV61" s="35"/>
      <c r="BW61" s="35"/>
      <c r="BX61" s="36"/>
      <c r="BY61" s="33">
        <f t="shared" si="21"/>
        <v>0</v>
      </c>
      <c r="BZ61" s="32">
        <f t="shared" si="22"/>
        <v>0</v>
      </c>
      <c r="CA61" s="38">
        <f t="shared" si="23"/>
        <v>0</v>
      </c>
      <c r="CB61" s="149">
        <f t="shared" si="24"/>
        <v>0</v>
      </c>
      <c r="CC61" s="37"/>
      <c r="CD61" s="34"/>
      <c r="CE61" s="35"/>
      <c r="CF61" s="35"/>
      <c r="CG61" s="35"/>
      <c r="CH61" s="35"/>
      <c r="CI61" s="36"/>
      <c r="CJ61" s="33">
        <f>CC61+CD61</f>
        <v>0</v>
      </c>
      <c r="CK61" s="32">
        <f>CE61/2</f>
        <v>0</v>
      </c>
      <c r="CL61" s="26">
        <f>(CF61*3)+(CG61*5)+(CH61*5)+(CI61*20)</f>
        <v>0</v>
      </c>
      <c r="CM61" s="127">
        <f>CJ61+CK61+CL61</f>
        <v>0</v>
      </c>
      <c r="CN61" s="1"/>
      <c r="CO61" s="1"/>
      <c r="CP61" s="2"/>
      <c r="CQ61" s="2"/>
      <c r="CR61" s="2"/>
      <c r="CS61" s="2"/>
      <c r="CT61" s="2"/>
      <c r="CU61" s="82">
        <f>CN61+CO61</f>
        <v>0</v>
      </c>
      <c r="CV61" s="14">
        <f>CP61/2</f>
        <v>0</v>
      </c>
      <c r="CW61" s="6">
        <f>(CQ61*3)+(CR61*5)+(CS61*5)+(CT61*20)</f>
        <v>0</v>
      </c>
      <c r="CX61" s="50">
        <f>CU61+CV61+CW61</f>
        <v>0</v>
      </c>
      <c r="CY61" s="1"/>
      <c r="CZ61" s="1"/>
      <c r="DA61" s="2"/>
      <c r="DB61" s="2"/>
      <c r="DC61" s="2"/>
      <c r="DD61" s="2"/>
      <c r="DE61" s="2"/>
      <c r="DF61" s="82">
        <f>CY61+CZ61</f>
        <v>0</v>
      </c>
      <c r="DG61" s="14">
        <f>DA61/2</f>
        <v>0</v>
      </c>
      <c r="DH61" s="6">
        <f>(DB61*3)+(DC61*5)+(DD61*5)+(DE61*20)</f>
        <v>0</v>
      </c>
      <c r="DI61" s="50">
        <f>DF61+DG61+DH61</f>
        <v>0</v>
      </c>
      <c r="DJ61" s="1"/>
      <c r="DK61" s="1"/>
      <c r="DL61" s="2"/>
      <c r="DM61" s="2"/>
      <c r="DN61" s="2"/>
      <c r="DO61" s="2"/>
      <c r="DP61" s="2"/>
      <c r="DQ61" s="82">
        <f>DJ61+DK61</f>
        <v>0</v>
      </c>
      <c r="DR61" s="14">
        <f>DL61/2</f>
        <v>0</v>
      </c>
      <c r="DS61" s="6">
        <f>(DM61*3)+(DN61*5)+(DO61*5)+(DP61*20)</f>
        <v>0</v>
      </c>
      <c r="DT61" s="50">
        <f>DQ61+DR61+DS61</f>
        <v>0</v>
      </c>
      <c r="DU61" s="1"/>
      <c r="DV61" s="1"/>
      <c r="DW61" s="2"/>
      <c r="DX61" s="2"/>
      <c r="DY61" s="2"/>
      <c r="DZ61" s="2"/>
      <c r="EA61" s="2"/>
      <c r="EB61" s="82">
        <f>DU61+DV61</f>
        <v>0</v>
      </c>
      <c r="EC61" s="14">
        <f>DW61/2</f>
        <v>0</v>
      </c>
      <c r="ED61" s="6">
        <f>(DX61*3)+(DY61*5)+(DZ61*5)+(EA61*20)</f>
        <v>0</v>
      </c>
      <c r="EE61" s="50">
        <f>EB61+EC61+ED61</f>
        <v>0</v>
      </c>
      <c r="EF61" s="1"/>
      <c r="EG61" s="1"/>
      <c r="EH61" s="2"/>
      <c r="EI61" s="2"/>
      <c r="EJ61" s="2"/>
      <c r="EK61" s="2"/>
      <c r="EL61" s="2"/>
      <c r="EM61" s="82">
        <f>EF61+EG61</f>
        <v>0</v>
      </c>
      <c r="EN61" s="14">
        <f>EH61/2</f>
        <v>0</v>
      </c>
      <c r="EO61" s="6">
        <f>(EI61*3)+(EJ61*5)+(EK61*5)+(EL61*20)</f>
        <v>0</v>
      </c>
      <c r="EP61" s="50">
        <f>EM61+EN61+EO61</f>
        <v>0</v>
      </c>
      <c r="EQ61" s="1"/>
      <c r="ER61" s="1"/>
      <c r="ES61" s="2"/>
      <c r="ET61" s="2"/>
      <c r="EU61" s="2"/>
      <c r="EV61" s="2"/>
      <c r="EW61" s="2"/>
      <c r="EX61" s="82">
        <f>EQ61+ER61</f>
        <v>0</v>
      </c>
      <c r="EY61" s="14">
        <f>ES61/2</f>
        <v>0</v>
      </c>
      <c r="EZ61" s="6">
        <f>(ET61*3)+(EU61*5)+(EV61*5)+(EW61*20)</f>
        <v>0</v>
      </c>
      <c r="FA61" s="50">
        <f>EX61+EY61+EZ61</f>
        <v>0</v>
      </c>
      <c r="FB61" s="1"/>
      <c r="FC61" s="1"/>
      <c r="FD61" s="2"/>
      <c r="FE61" s="2"/>
      <c r="FF61" s="2"/>
      <c r="FG61" s="2"/>
      <c r="FH61" s="2"/>
      <c r="FI61" s="82">
        <f>FB61+FC61</f>
        <v>0</v>
      </c>
      <c r="FJ61" s="14">
        <f>FD61/2</f>
        <v>0</v>
      </c>
      <c r="FK61" s="6">
        <f>(FE61*3)+(FF61*5)+(FG61*5)+(FH61*20)</f>
        <v>0</v>
      </c>
      <c r="FL61" s="50">
        <f>FI61+FJ61+FK61</f>
        <v>0</v>
      </c>
      <c r="FM61" s="1"/>
      <c r="FN61" s="1"/>
      <c r="FO61" s="2"/>
      <c r="FP61" s="2"/>
      <c r="FQ61" s="2"/>
      <c r="FR61" s="2"/>
      <c r="FS61" s="2"/>
      <c r="FT61" s="82">
        <f>FM61+FN61</f>
        <v>0</v>
      </c>
      <c r="FU61" s="14">
        <f>FO61/2</f>
        <v>0</v>
      </c>
      <c r="FV61" s="6">
        <f>(FP61*3)+(FQ61*5)+(FR61*5)+(FS61*20)</f>
        <v>0</v>
      </c>
      <c r="FW61" s="50">
        <f>FT61+FU61+FV61</f>
        <v>0</v>
      </c>
      <c r="FX61" s="1"/>
      <c r="FY61" s="1"/>
      <c r="FZ61" s="2"/>
      <c r="GA61" s="2"/>
      <c r="GB61" s="2"/>
      <c r="GC61" s="2"/>
      <c r="GD61" s="2"/>
      <c r="GE61" s="82">
        <f>FX61+FY61</f>
        <v>0</v>
      </c>
      <c r="GF61" s="14">
        <f>FZ61/2</f>
        <v>0</v>
      </c>
      <c r="GG61" s="6">
        <f>(GA61*3)+(GB61*5)+(GC61*5)+(GD61*20)</f>
        <v>0</v>
      </c>
      <c r="GH61" s="50">
        <f>GE61+GF61+GG61</f>
        <v>0</v>
      </c>
      <c r="GI61" s="1"/>
      <c r="GJ61" s="1"/>
      <c r="GK61" s="2"/>
      <c r="GL61" s="2"/>
      <c r="GM61" s="2"/>
      <c r="GN61" s="2"/>
      <c r="GO61" s="2"/>
      <c r="GP61" s="82">
        <f>GI61+GJ61</f>
        <v>0</v>
      </c>
      <c r="GQ61" s="14">
        <f>GK61/2</f>
        <v>0</v>
      </c>
      <c r="GR61" s="6">
        <f>(GL61*3)+(GM61*5)+(GN61*5)+(GO61*20)</f>
        <v>0</v>
      </c>
      <c r="GS61" s="50">
        <f>GP61+GQ61+GR61</f>
        <v>0</v>
      </c>
      <c r="GT61" s="1"/>
      <c r="GU61" s="1"/>
      <c r="GV61" s="2"/>
      <c r="GW61" s="2"/>
      <c r="GX61" s="2"/>
      <c r="GY61" s="2"/>
      <c r="GZ61" s="2"/>
      <c r="HA61" s="82">
        <f>GT61+GU61</f>
        <v>0</v>
      </c>
      <c r="HB61" s="14">
        <f>GV61/2</f>
        <v>0</v>
      </c>
      <c r="HC61" s="6">
        <f>(GW61*3)+(GX61*5)+(GY61*5)+(GZ61*20)</f>
        <v>0</v>
      </c>
      <c r="HD61" s="50">
        <f>HA61+HB61+HC61</f>
        <v>0</v>
      </c>
      <c r="HE61" s="1"/>
      <c r="HF61" s="1"/>
      <c r="HG61" s="2"/>
      <c r="HH61" s="2"/>
      <c r="HI61" s="2"/>
      <c r="HJ61" s="2"/>
      <c r="HK61" s="2"/>
      <c r="HL61" s="82">
        <f>HE61+HF61</f>
        <v>0</v>
      </c>
      <c r="HM61" s="14">
        <f>HG61/2</f>
        <v>0</v>
      </c>
      <c r="HN61" s="6">
        <f>(HH61*3)+(HI61*5)+(HJ61*5)+(HK61*20)</f>
        <v>0</v>
      </c>
      <c r="HO61" s="50">
        <f>HL61+HM61+HN61</f>
        <v>0</v>
      </c>
      <c r="HP61" s="1"/>
      <c r="HQ61" s="1"/>
      <c r="HR61" s="2"/>
      <c r="HS61" s="2"/>
      <c r="HT61" s="2"/>
      <c r="HU61" s="2"/>
      <c r="HV61" s="2"/>
      <c r="HW61" s="82">
        <f>HP61+HQ61</f>
        <v>0</v>
      </c>
      <c r="HX61" s="14">
        <f>HR61/2</f>
        <v>0</v>
      </c>
      <c r="HY61" s="6">
        <f>(HS61*3)+(HT61*5)+(HU61*5)+(HV61*20)</f>
        <v>0</v>
      </c>
      <c r="HZ61" s="50">
        <f>HW61+HX61+HY61</f>
        <v>0</v>
      </c>
      <c r="IA61" s="1"/>
      <c r="IB61" s="1"/>
      <c r="IC61" s="2"/>
      <c r="ID61" s="2"/>
      <c r="IE61" s="2"/>
      <c r="IF61" s="2"/>
      <c r="IG61" s="2"/>
      <c r="IH61" s="82">
        <f>IA61+IB61</f>
        <v>0</v>
      </c>
      <c r="II61" s="14">
        <f>IC61/2</f>
        <v>0</v>
      </c>
      <c r="IJ61" s="6">
        <f>(ID61*3)+(IE61*5)+(IF61*5)+(IG61*20)</f>
        <v>0</v>
      </c>
      <c r="IK61" s="50">
        <f>IH61+II61+IJ61</f>
        <v>0</v>
      </c>
      <c r="IL61" s="51"/>
    </row>
    <row r="62" spans="1:246" ht="12.75" hidden="1">
      <c r="A62" s="31"/>
      <c r="B62" s="84"/>
      <c r="C62" s="29"/>
      <c r="D62" s="30"/>
      <c r="E62" s="85"/>
      <c r="F62" s="86"/>
      <c r="G62" s="28">
        <f t="shared" si="25"/>
      </c>
      <c r="H62" s="24" t="e">
        <f>IF(AND($H$2="Y",J62&gt;0,OR(AND(G62=1,#REF!=10),AND(G62=2,#REF!=20),AND(G62=3,#REF!=30),AND(G62=4,G122=40),AND(G62=5,G128=50),AND(G62=6,G135=60),AND(G62=7,G144=70),AND(G62=8,#REF!=80),AND(G62=9,G152=90),AND(G62=10,#REF!=100))),VLOOKUP(J62-1,SortLookup!$A$13:$B$16,2,FALSE),"")</f>
        <v>#REF!</v>
      </c>
      <c r="I62" s="40" t="str">
        <f>IF(ISNA(VLOOKUP(E62,SortLookup!$A$1:$B$5,2,FALSE))," ",VLOOKUP(E62,SortLookup!$A$1:$B$5,2,FALSE))</f>
        <v> </v>
      </c>
      <c r="J62" s="25" t="str">
        <f>IF(ISNA(VLOOKUP(F62,SortLookup!$A$7:$B$11,2,FALSE))," ",VLOOKUP(F62,SortLookup!$A$7:$B$11,2,FALSE))</f>
        <v> </v>
      </c>
      <c r="K62" s="75">
        <f t="shared" si="0"/>
        <v>0</v>
      </c>
      <c r="L62" s="76">
        <f t="shared" si="1"/>
        <v>0</v>
      </c>
      <c r="M62" s="46">
        <f t="shared" si="2"/>
        <v>0</v>
      </c>
      <c r="N62" s="47">
        <f t="shared" si="3"/>
        <v>0</v>
      </c>
      <c r="O62" s="77">
        <f t="shared" si="4"/>
        <v>0</v>
      </c>
      <c r="P62" s="37"/>
      <c r="Q62" s="34"/>
      <c r="R62" s="34"/>
      <c r="S62" s="34"/>
      <c r="T62" s="34"/>
      <c r="U62" s="34"/>
      <c r="V62" s="34"/>
      <c r="W62" s="35"/>
      <c r="X62" s="35"/>
      <c r="Y62" s="35"/>
      <c r="Z62" s="35"/>
      <c r="AA62" s="36"/>
      <c r="AB62" s="33">
        <f t="shared" si="5"/>
        <v>0</v>
      </c>
      <c r="AC62" s="32">
        <f t="shared" si="6"/>
        <v>0</v>
      </c>
      <c r="AD62" s="26">
        <f t="shared" si="7"/>
        <v>0</v>
      </c>
      <c r="AE62" s="61">
        <f t="shared" si="8"/>
        <v>0</v>
      </c>
      <c r="AF62" s="37"/>
      <c r="AG62" s="34"/>
      <c r="AH62" s="34"/>
      <c r="AI62" s="34"/>
      <c r="AJ62" s="35"/>
      <c r="AK62" s="35"/>
      <c r="AL62" s="35"/>
      <c r="AM62" s="35"/>
      <c r="AN62" s="36"/>
      <c r="AO62" s="33">
        <f t="shared" si="9"/>
        <v>0</v>
      </c>
      <c r="AP62" s="32">
        <f t="shared" si="10"/>
        <v>0</v>
      </c>
      <c r="AQ62" s="26">
        <f t="shared" si="11"/>
        <v>0</v>
      </c>
      <c r="AR62" s="61">
        <f t="shared" si="12"/>
        <v>0</v>
      </c>
      <c r="AS62" s="37"/>
      <c r="AT62" s="34"/>
      <c r="AU62" s="34"/>
      <c r="AV62" s="35"/>
      <c r="AW62" s="35"/>
      <c r="AX62" s="35"/>
      <c r="AY62" s="35"/>
      <c r="AZ62" s="36"/>
      <c r="BA62" s="33">
        <f t="shared" si="13"/>
        <v>0</v>
      </c>
      <c r="BB62" s="32">
        <f t="shared" si="14"/>
        <v>0</v>
      </c>
      <c r="BC62" s="26">
        <f t="shared" si="15"/>
        <v>0</v>
      </c>
      <c r="BD62" s="61">
        <f t="shared" si="16"/>
        <v>0</v>
      </c>
      <c r="BE62" s="33"/>
      <c r="BF62" s="58"/>
      <c r="BG62" s="35"/>
      <c r="BH62" s="35"/>
      <c r="BI62" s="35"/>
      <c r="BJ62" s="35"/>
      <c r="BK62" s="36"/>
      <c r="BL62" s="54">
        <f t="shared" si="17"/>
        <v>0</v>
      </c>
      <c r="BM62" s="47">
        <f t="shared" si="18"/>
        <v>0</v>
      </c>
      <c r="BN62" s="46">
        <f t="shared" si="19"/>
        <v>0</v>
      </c>
      <c r="BO62" s="45">
        <f t="shared" si="20"/>
        <v>0</v>
      </c>
      <c r="BP62" s="37"/>
      <c r="BQ62" s="34"/>
      <c r="BR62" s="34"/>
      <c r="BS62" s="34"/>
      <c r="BT62" s="35"/>
      <c r="BU62" s="35"/>
      <c r="BV62" s="35"/>
      <c r="BW62" s="35"/>
      <c r="BX62" s="36"/>
      <c r="BY62" s="33">
        <f t="shared" si="21"/>
        <v>0</v>
      </c>
      <c r="BZ62" s="32">
        <f t="shared" si="22"/>
        <v>0</v>
      </c>
      <c r="CA62" s="38">
        <f t="shared" si="23"/>
        <v>0</v>
      </c>
      <c r="CB62" s="149">
        <f t="shared" si="24"/>
        <v>0</v>
      </c>
      <c r="CC62" s="37"/>
      <c r="CD62" s="34"/>
      <c r="CE62" s="35"/>
      <c r="CF62" s="35"/>
      <c r="CG62" s="35"/>
      <c r="CH62" s="35"/>
      <c r="CI62" s="36"/>
      <c r="CJ62" s="33">
        <f>CC62+CD62</f>
        <v>0</v>
      </c>
      <c r="CK62" s="32">
        <f>CE62/2</f>
        <v>0</v>
      </c>
      <c r="CL62" s="26">
        <f>(CF62*3)+(CG62*5)+(CH62*5)+(CI62*20)</f>
        <v>0</v>
      </c>
      <c r="CM62" s="127">
        <f>CJ62+CK62+CL62</f>
        <v>0</v>
      </c>
      <c r="CN62" s="1"/>
      <c r="CO62" s="1"/>
      <c r="CP62" s="2"/>
      <c r="CQ62" s="2"/>
      <c r="CR62" s="2"/>
      <c r="CS62" s="2"/>
      <c r="CT62" s="2"/>
      <c r="CU62" s="82"/>
      <c r="CV62" s="14"/>
      <c r="CW62" s="6"/>
      <c r="CX62" s="50"/>
      <c r="CY62" s="1"/>
      <c r="CZ62" s="1"/>
      <c r="DA62" s="2"/>
      <c r="DB62" s="2"/>
      <c r="DC62" s="2"/>
      <c r="DD62" s="2"/>
      <c r="DE62" s="2"/>
      <c r="DF62" s="82"/>
      <c r="DG62" s="14"/>
      <c r="DH62" s="6"/>
      <c r="DI62" s="50"/>
      <c r="DJ62" s="1"/>
      <c r="DK62" s="1"/>
      <c r="DL62" s="2"/>
      <c r="DM62" s="2"/>
      <c r="DN62" s="2"/>
      <c r="DO62" s="2"/>
      <c r="DP62" s="2"/>
      <c r="DQ62" s="82"/>
      <c r="DR62" s="14"/>
      <c r="DS62" s="6"/>
      <c r="DT62" s="50"/>
      <c r="DU62" s="1"/>
      <c r="DV62" s="1"/>
      <c r="DW62" s="2"/>
      <c r="DX62" s="2"/>
      <c r="DY62" s="2"/>
      <c r="DZ62" s="2"/>
      <c r="EA62" s="2"/>
      <c r="EB62" s="82"/>
      <c r="EC62" s="14"/>
      <c r="ED62" s="6"/>
      <c r="EE62" s="50"/>
      <c r="EF62" s="1"/>
      <c r="EG62" s="1"/>
      <c r="EH62" s="2"/>
      <c r="EI62" s="2"/>
      <c r="EJ62" s="2"/>
      <c r="EK62" s="2"/>
      <c r="EL62" s="2"/>
      <c r="EM62" s="82"/>
      <c r="EN62" s="14"/>
      <c r="EO62" s="6"/>
      <c r="EP62" s="50"/>
      <c r="EQ62" s="1"/>
      <c r="ER62" s="1"/>
      <c r="ES62" s="2"/>
      <c r="ET62" s="2"/>
      <c r="EU62" s="2"/>
      <c r="EV62" s="2"/>
      <c r="EW62" s="2"/>
      <c r="EX62" s="82"/>
      <c r="EY62" s="14"/>
      <c r="EZ62" s="6"/>
      <c r="FA62" s="50"/>
      <c r="FB62" s="1"/>
      <c r="FC62" s="1"/>
      <c r="FD62" s="2"/>
      <c r="FE62" s="2"/>
      <c r="FF62" s="2"/>
      <c r="FG62" s="2"/>
      <c r="FH62" s="2"/>
      <c r="FI62" s="82"/>
      <c r="FJ62" s="14"/>
      <c r="FK62" s="6"/>
      <c r="FL62" s="50"/>
      <c r="FM62" s="1"/>
      <c r="FN62" s="1"/>
      <c r="FO62" s="2"/>
      <c r="FP62" s="2"/>
      <c r="FQ62" s="2"/>
      <c r="FR62" s="2"/>
      <c r="FS62" s="2"/>
      <c r="FT62" s="82"/>
      <c r="FU62" s="14"/>
      <c r="FV62" s="6"/>
      <c r="FW62" s="50"/>
      <c r="FX62" s="1"/>
      <c r="FY62" s="1"/>
      <c r="FZ62" s="2"/>
      <c r="GA62" s="2"/>
      <c r="GB62" s="2"/>
      <c r="GC62" s="2"/>
      <c r="GD62" s="2"/>
      <c r="GE62" s="82"/>
      <c r="GF62" s="14"/>
      <c r="GG62" s="6"/>
      <c r="GH62" s="50"/>
      <c r="GI62" s="1"/>
      <c r="GJ62" s="1"/>
      <c r="GK62" s="2"/>
      <c r="GL62" s="2"/>
      <c r="GM62" s="2"/>
      <c r="GN62" s="2"/>
      <c r="GO62" s="2"/>
      <c r="GP62" s="82"/>
      <c r="GQ62" s="14"/>
      <c r="GR62" s="6"/>
      <c r="GS62" s="50"/>
      <c r="GT62" s="1"/>
      <c r="GU62" s="1"/>
      <c r="GV62" s="2"/>
      <c r="GW62" s="2"/>
      <c r="GX62" s="2"/>
      <c r="GY62" s="2"/>
      <c r="GZ62" s="2"/>
      <c r="HA62" s="82"/>
      <c r="HB62" s="14"/>
      <c r="HC62" s="6"/>
      <c r="HD62" s="50"/>
      <c r="HE62" s="1"/>
      <c r="HF62" s="1"/>
      <c r="HG62" s="2"/>
      <c r="HH62" s="2"/>
      <c r="HI62" s="2"/>
      <c r="HJ62" s="2"/>
      <c r="HK62" s="2"/>
      <c r="HL62" s="82"/>
      <c r="HM62" s="14"/>
      <c r="HN62" s="6"/>
      <c r="HO62" s="50"/>
      <c r="HP62" s="1"/>
      <c r="HQ62" s="1"/>
      <c r="HR62" s="2"/>
      <c r="HS62" s="2"/>
      <c r="HT62" s="2"/>
      <c r="HU62" s="2"/>
      <c r="HV62" s="2"/>
      <c r="HW62" s="82"/>
      <c r="HX62" s="14"/>
      <c r="HY62" s="6"/>
      <c r="HZ62" s="50"/>
      <c r="IA62" s="1"/>
      <c r="IB62" s="1"/>
      <c r="IC62" s="2"/>
      <c r="ID62" s="2"/>
      <c r="IE62" s="2"/>
      <c r="IF62" s="2"/>
      <c r="IG62" s="2"/>
      <c r="IH62" s="82"/>
      <c r="II62" s="14"/>
      <c r="IJ62" s="6"/>
      <c r="IK62" s="50"/>
      <c r="IL62" s="51"/>
    </row>
    <row r="63" spans="1:246" ht="12.75" hidden="1">
      <c r="A63" s="31"/>
      <c r="B63" s="84"/>
      <c r="C63" s="29"/>
      <c r="D63" s="30"/>
      <c r="E63" s="85"/>
      <c r="F63" s="86"/>
      <c r="G63" s="28">
        <f t="shared" si="25"/>
      </c>
      <c r="H63" s="24" t="e">
        <f>IF(AND($H$2="Y",J63&gt;0,OR(AND(G63=1,#REF!=10),AND(G63=2,#REF!=20),AND(G63=3,#REF!=30),AND(G63=4,G121=40),AND(G63=5,G127=50),AND(G63=6,G135=60),AND(G63=7,G143=70),AND(G63=8,#REF!=80),AND(G63=9,G151=90),AND(G63=10,#REF!=100))),VLOOKUP(J63-1,SortLookup!$A$13:$B$16,2,FALSE),"")</f>
        <v>#REF!</v>
      </c>
      <c r="I63" s="40" t="str">
        <f>IF(ISNA(VLOOKUP(E63,SortLookup!$A$1:$B$5,2,FALSE))," ",VLOOKUP(E63,SortLookup!$A$1:$B$5,2,FALSE))</f>
        <v> </v>
      </c>
      <c r="J63" s="25" t="str">
        <f>IF(ISNA(VLOOKUP(F63,SortLookup!$A$7:$B$11,2,FALSE))," ",VLOOKUP(F63,SortLookup!$A$7:$B$11,2,FALSE))</f>
        <v> </v>
      </c>
      <c r="K63" s="75">
        <f t="shared" si="0"/>
        <v>0</v>
      </c>
      <c r="L63" s="76">
        <f t="shared" si="1"/>
        <v>0</v>
      </c>
      <c r="M63" s="46">
        <f t="shared" si="2"/>
        <v>0</v>
      </c>
      <c r="N63" s="47">
        <f t="shared" si="3"/>
        <v>0</v>
      </c>
      <c r="O63" s="77">
        <f t="shared" si="4"/>
        <v>0</v>
      </c>
      <c r="P63" s="37"/>
      <c r="Q63" s="34"/>
      <c r="R63" s="34"/>
      <c r="S63" s="34"/>
      <c r="T63" s="34"/>
      <c r="U63" s="34"/>
      <c r="V63" s="34"/>
      <c r="W63" s="35"/>
      <c r="X63" s="35"/>
      <c r="Y63" s="35"/>
      <c r="Z63" s="35"/>
      <c r="AA63" s="36"/>
      <c r="AB63" s="33">
        <f t="shared" si="5"/>
        <v>0</v>
      </c>
      <c r="AC63" s="32">
        <f t="shared" si="6"/>
        <v>0</v>
      </c>
      <c r="AD63" s="26">
        <f t="shared" si="7"/>
        <v>0</v>
      </c>
      <c r="AE63" s="61">
        <f t="shared" si="8"/>
        <v>0</v>
      </c>
      <c r="AF63" s="37"/>
      <c r="AG63" s="34"/>
      <c r="AH63" s="34"/>
      <c r="AI63" s="34"/>
      <c r="AJ63" s="35"/>
      <c r="AK63" s="35"/>
      <c r="AL63" s="35"/>
      <c r="AM63" s="35"/>
      <c r="AN63" s="36"/>
      <c r="AO63" s="33">
        <f t="shared" si="9"/>
        <v>0</v>
      </c>
      <c r="AP63" s="32">
        <f t="shared" si="10"/>
        <v>0</v>
      </c>
      <c r="AQ63" s="26">
        <f t="shared" si="11"/>
        <v>0</v>
      </c>
      <c r="AR63" s="61">
        <f t="shared" si="12"/>
        <v>0</v>
      </c>
      <c r="AS63" s="37"/>
      <c r="AT63" s="34"/>
      <c r="AU63" s="34"/>
      <c r="AV63" s="35"/>
      <c r="AW63" s="35"/>
      <c r="AX63" s="35"/>
      <c r="AY63" s="35"/>
      <c r="AZ63" s="36"/>
      <c r="BA63" s="33">
        <f t="shared" si="13"/>
        <v>0</v>
      </c>
      <c r="BB63" s="32">
        <f t="shared" si="14"/>
        <v>0</v>
      </c>
      <c r="BC63" s="26">
        <f t="shared" si="15"/>
        <v>0</v>
      </c>
      <c r="BD63" s="61">
        <f t="shared" si="16"/>
        <v>0</v>
      </c>
      <c r="BE63" s="33"/>
      <c r="BF63" s="58"/>
      <c r="BG63" s="35"/>
      <c r="BH63" s="35"/>
      <c r="BI63" s="35"/>
      <c r="BJ63" s="35"/>
      <c r="BK63" s="36"/>
      <c r="BL63" s="54">
        <f t="shared" si="17"/>
        <v>0</v>
      </c>
      <c r="BM63" s="47">
        <f t="shared" si="18"/>
        <v>0</v>
      </c>
      <c r="BN63" s="46">
        <f t="shared" si="19"/>
        <v>0</v>
      </c>
      <c r="BO63" s="45">
        <f t="shared" si="20"/>
        <v>0</v>
      </c>
      <c r="BP63" s="37"/>
      <c r="BQ63" s="34"/>
      <c r="BR63" s="34"/>
      <c r="BS63" s="34"/>
      <c r="BT63" s="35"/>
      <c r="BU63" s="35"/>
      <c r="BV63" s="35"/>
      <c r="BW63" s="35"/>
      <c r="BX63" s="36"/>
      <c r="BY63" s="33">
        <f t="shared" si="21"/>
        <v>0</v>
      </c>
      <c r="BZ63" s="32">
        <f t="shared" si="22"/>
        <v>0</v>
      </c>
      <c r="CA63" s="38">
        <f t="shared" si="23"/>
        <v>0</v>
      </c>
      <c r="CB63" s="149">
        <f t="shared" si="24"/>
        <v>0</v>
      </c>
      <c r="CC63" s="37"/>
      <c r="CD63" s="34"/>
      <c r="CE63" s="35"/>
      <c r="CF63" s="35"/>
      <c r="CG63" s="35"/>
      <c r="CH63" s="35"/>
      <c r="CI63" s="36"/>
      <c r="CJ63" s="33">
        <f>CC63+CD63</f>
        <v>0</v>
      </c>
      <c r="CK63" s="32">
        <f>CE63/2</f>
        <v>0</v>
      </c>
      <c r="CL63" s="26">
        <f>(CF63*3)+(CG63*5)+(CH63*5)+(CI63*20)</f>
        <v>0</v>
      </c>
      <c r="CM63" s="127">
        <f>CJ63+CK63+CL63</f>
        <v>0</v>
      </c>
      <c r="CN63" s="1"/>
      <c r="CO63" s="1"/>
      <c r="CP63" s="2"/>
      <c r="CQ63" s="2"/>
      <c r="CR63" s="2"/>
      <c r="CS63" s="2"/>
      <c r="CT63" s="2"/>
      <c r="CU63" s="82"/>
      <c r="CV63" s="14"/>
      <c r="CW63" s="6"/>
      <c r="CX63" s="50"/>
      <c r="CY63" s="1"/>
      <c r="CZ63" s="1"/>
      <c r="DA63" s="2"/>
      <c r="DB63" s="2"/>
      <c r="DC63" s="2"/>
      <c r="DD63" s="2"/>
      <c r="DE63" s="2"/>
      <c r="DF63" s="82"/>
      <c r="DG63" s="14"/>
      <c r="DH63" s="6"/>
      <c r="DI63" s="50"/>
      <c r="DJ63" s="1"/>
      <c r="DK63" s="1"/>
      <c r="DL63" s="2"/>
      <c r="DM63" s="2"/>
      <c r="DN63" s="2"/>
      <c r="DO63" s="2"/>
      <c r="DP63" s="2"/>
      <c r="DQ63" s="82"/>
      <c r="DR63" s="14"/>
      <c r="DS63" s="6"/>
      <c r="DT63" s="50"/>
      <c r="DU63" s="1"/>
      <c r="DV63" s="1"/>
      <c r="DW63" s="2"/>
      <c r="DX63" s="2"/>
      <c r="DY63" s="2"/>
      <c r="DZ63" s="2"/>
      <c r="EA63" s="2"/>
      <c r="EB63" s="82"/>
      <c r="EC63" s="14"/>
      <c r="ED63" s="6"/>
      <c r="EE63" s="50"/>
      <c r="EF63" s="1"/>
      <c r="EG63" s="1"/>
      <c r="EH63" s="2"/>
      <c r="EI63" s="2"/>
      <c r="EJ63" s="2"/>
      <c r="EK63" s="2"/>
      <c r="EL63" s="2"/>
      <c r="EM63" s="82"/>
      <c r="EN63" s="14"/>
      <c r="EO63" s="6"/>
      <c r="EP63" s="50"/>
      <c r="EQ63" s="1"/>
      <c r="ER63" s="1"/>
      <c r="ES63" s="2"/>
      <c r="ET63" s="2"/>
      <c r="EU63" s="2"/>
      <c r="EV63" s="2"/>
      <c r="EW63" s="2"/>
      <c r="EX63" s="82"/>
      <c r="EY63" s="14"/>
      <c r="EZ63" s="6"/>
      <c r="FA63" s="50"/>
      <c r="FB63" s="1"/>
      <c r="FC63" s="1"/>
      <c r="FD63" s="2"/>
      <c r="FE63" s="2"/>
      <c r="FF63" s="2"/>
      <c r="FG63" s="2"/>
      <c r="FH63" s="2"/>
      <c r="FI63" s="82"/>
      <c r="FJ63" s="14"/>
      <c r="FK63" s="6"/>
      <c r="FL63" s="50"/>
      <c r="FM63" s="1"/>
      <c r="FN63" s="1"/>
      <c r="FO63" s="2"/>
      <c r="FP63" s="2"/>
      <c r="FQ63" s="2"/>
      <c r="FR63" s="2"/>
      <c r="FS63" s="2"/>
      <c r="FT63" s="82"/>
      <c r="FU63" s="14"/>
      <c r="FV63" s="6"/>
      <c r="FW63" s="50"/>
      <c r="FX63" s="1"/>
      <c r="FY63" s="1"/>
      <c r="FZ63" s="2"/>
      <c r="GA63" s="2"/>
      <c r="GB63" s="2"/>
      <c r="GC63" s="2"/>
      <c r="GD63" s="2"/>
      <c r="GE63" s="82"/>
      <c r="GF63" s="14"/>
      <c r="GG63" s="6"/>
      <c r="GH63" s="50"/>
      <c r="GI63" s="1"/>
      <c r="GJ63" s="1"/>
      <c r="GK63" s="2"/>
      <c r="GL63" s="2"/>
      <c r="GM63" s="2"/>
      <c r="GN63" s="2"/>
      <c r="GO63" s="2"/>
      <c r="GP63" s="82"/>
      <c r="GQ63" s="14"/>
      <c r="GR63" s="6"/>
      <c r="GS63" s="50"/>
      <c r="GT63" s="1"/>
      <c r="GU63" s="1"/>
      <c r="GV63" s="2"/>
      <c r="GW63" s="2"/>
      <c r="GX63" s="2"/>
      <c r="GY63" s="2"/>
      <c r="GZ63" s="2"/>
      <c r="HA63" s="82"/>
      <c r="HB63" s="14"/>
      <c r="HC63" s="6"/>
      <c r="HD63" s="50"/>
      <c r="HE63" s="1"/>
      <c r="HF63" s="1"/>
      <c r="HG63" s="2"/>
      <c r="HH63" s="2"/>
      <c r="HI63" s="2"/>
      <c r="HJ63" s="2"/>
      <c r="HK63" s="2"/>
      <c r="HL63" s="82"/>
      <c r="HM63" s="14"/>
      <c r="HN63" s="6"/>
      <c r="HO63" s="50"/>
      <c r="HP63" s="1"/>
      <c r="HQ63" s="1"/>
      <c r="HR63" s="2"/>
      <c r="HS63" s="2"/>
      <c r="HT63" s="2"/>
      <c r="HU63" s="2"/>
      <c r="HV63" s="2"/>
      <c r="HW63" s="82"/>
      <c r="HX63" s="14"/>
      <c r="HY63" s="6"/>
      <c r="HZ63" s="50"/>
      <c r="IA63" s="1"/>
      <c r="IB63" s="1"/>
      <c r="IC63" s="2"/>
      <c r="ID63" s="2"/>
      <c r="IE63" s="2"/>
      <c r="IF63" s="2"/>
      <c r="IG63" s="2"/>
      <c r="IH63" s="82"/>
      <c r="II63" s="14"/>
      <c r="IJ63" s="6"/>
      <c r="IK63" s="50"/>
      <c r="IL63" s="51"/>
    </row>
    <row r="64" spans="1:246" ht="12.75" hidden="1">
      <c r="A64" s="31"/>
      <c r="B64" s="29"/>
      <c r="C64" s="29"/>
      <c r="D64" s="30"/>
      <c r="E64" s="30"/>
      <c r="F64" s="60"/>
      <c r="G64" s="28">
        <f t="shared" si="25"/>
      </c>
      <c r="H64" s="24" t="e">
        <f>IF(AND($H$2="Y",J64&gt;0,OR(AND(G64=1,#REF!=10),AND(G64=2,#REF!=20),AND(G64=3,#REF!=30),AND(G64=4,G123=40),AND(G64=5,G129=50),AND(G64=6,G136=60),AND(G64=7,G145=70),AND(G64=8,#REF!=80),AND(G64=9,G153=90),AND(G64=10,#REF!=100))),VLOOKUP(J64-1,SortLookup!$A$13:$B$16,2,FALSE),"")</f>
        <v>#REF!</v>
      </c>
      <c r="I64" s="40" t="str">
        <f>IF(ISNA(VLOOKUP(E64,SortLookup!$A$1:$B$5,2,FALSE))," ",VLOOKUP(E64,SortLookup!$A$1:$B$5,2,FALSE))</f>
        <v> </v>
      </c>
      <c r="J64" s="25" t="str">
        <f>IF(ISNA(VLOOKUP(F64,SortLookup!$A$7:$B$11,2,FALSE))," ",VLOOKUP(F64,SortLookup!$A$7:$B$11,2,FALSE))</f>
        <v> </v>
      </c>
      <c r="K64" s="75">
        <f t="shared" si="0"/>
        <v>0</v>
      </c>
      <c r="L64" s="76">
        <f t="shared" si="1"/>
        <v>0</v>
      </c>
      <c r="M64" s="46">
        <f t="shared" si="2"/>
        <v>0</v>
      </c>
      <c r="N64" s="47">
        <f t="shared" si="3"/>
        <v>0</v>
      </c>
      <c r="O64" s="77">
        <f t="shared" si="4"/>
        <v>0</v>
      </c>
      <c r="P64" s="37"/>
      <c r="Q64" s="34"/>
      <c r="R64" s="34"/>
      <c r="S64" s="34"/>
      <c r="T64" s="34"/>
      <c r="U64" s="34"/>
      <c r="V64" s="34"/>
      <c r="W64" s="35"/>
      <c r="X64" s="35"/>
      <c r="Y64" s="35"/>
      <c r="Z64" s="35"/>
      <c r="AA64" s="36"/>
      <c r="AB64" s="33">
        <f t="shared" si="5"/>
        <v>0</v>
      </c>
      <c r="AC64" s="32">
        <f t="shared" si="6"/>
        <v>0</v>
      </c>
      <c r="AD64" s="26">
        <f t="shared" si="7"/>
        <v>0</v>
      </c>
      <c r="AE64" s="61">
        <f t="shared" si="8"/>
        <v>0</v>
      </c>
      <c r="AF64" s="37"/>
      <c r="AG64" s="34"/>
      <c r="AH64" s="34"/>
      <c r="AI64" s="34"/>
      <c r="AJ64" s="35"/>
      <c r="AK64" s="35"/>
      <c r="AL64" s="35"/>
      <c r="AM64" s="35"/>
      <c r="AN64" s="36"/>
      <c r="AO64" s="33">
        <f t="shared" si="9"/>
        <v>0</v>
      </c>
      <c r="AP64" s="32">
        <f t="shared" si="10"/>
        <v>0</v>
      </c>
      <c r="AQ64" s="26">
        <f t="shared" si="11"/>
        <v>0</v>
      </c>
      <c r="AR64" s="61">
        <f t="shared" si="12"/>
        <v>0</v>
      </c>
      <c r="AS64" s="37"/>
      <c r="AT64" s="34"/>
      <c r="AU64" s="34"/>
      <c r="AV64" s="35"/>
      <c r="AW64" s="35"/>
      <c r="AX64" s="35"/>
      <c r="AY64" s="35"/>
      <c r="AZ64" s="36"/>
      <c r="BA64" s="33">
        <f t="shared" si="13"/>
        <v>0</v>
      </c>
      <c r="BB64" s="32">
        <f t="shared" si="14"/>
        <v>0</v>
      </c>
      <c r="BC64" s="26">
        <f t="shared" si="15"/>
        <v>0</v>
      </c>
      <c r="BD64" s="61">
        <f t="shared" si="16"/>
        <v>0</v>
      </c>
      <c r="BE64" s="33"/>
      <c r="BF64" s="58"/>
      <c r="BG64" s="35"/>
      <c r="BH64" s="35"/>
      <c r="BI64" s="35"/>
      <c r="BJ64" s="35"/>
      <c r="BK64" s="36"/>
      <c r="BL64" s="54">
        <f t="shared" si="17"/>
        <v>0</v>
      </c>
      <c r="BM64" s="47">
        <f t="shared" si="18"/>
        <v>0</v>
      </c>
      <c r="BN64" s="46">
        <f t="shared" si="19"/>
        <v>0</v>
      </c>
      <c r="BO64" s="45">
        <f t="shared" si="20"/>
        <v>0</v>
      </c>
      <c r="BP64" s="37"/>
      <c r="BQ64" s="34"/>
      <c r="BR64" s="34"/>
      <c r="BS64" s="34"/>
      <c r="BT64" s="35"/>
      <c r="BU64" s="35"/>
      <c r="BV64" s="35"/>
      <c r="BW64" s="35"/>
      <c r="BX64" s="36"/>
      <c r="BY64" s="33">
        <f t="shared" si="21"/>
        <v>0</v>
      </c>
      <c r="BZ64" s="32">
        <f t="shared" si="22"/>
        <v>0</v>
      </c>
      <c r="CA64" s="38">
        <f t="shared" si="23"/>
        <v>0</v>
      </c>
      <c r="CB64" s="149">
        <f t="shared" si="24"/>
        <v>0</v>
      </c>
      <c r="CC64" s="37"/>
      <c r="CD64" s="34"/>
      <c r="CE64" s="35"/>
      <c r="CF64" s="35"/>
      <c r="CG64" s="35"/>
      <c r="CH64" s="35"/>
      <c r="CI64" s="36"/>
      <c r="CJ64" s="33">
        <f>CC64+CD64</f>
        <v>0</v>
      </c>
      <c r="CK64" s="32">
        <f>CE64/2</f>
        <v>0</v>
      </c>
      <c r="CL64" s="26">
        <f>(CF64*3)+(CG64*5)+(CH64*5)+(CI64*20)</f>
        <v>0</v>
      </c>
      <c r="CM64" s="127">
        <f>CJ64+CK64+CL64</f>
        <v>0</v>
      </c>
      <c r="CN64" s="1"/>
      <c r="CO64" s="1"/>
      <c r="CP64" s="2"/>
      <c r="CQ64" s="2"/>
      <c r="CR64" s="2"/>
      <c r="CS64" s="2"/>
      <c r="CT64" s="2"/>
      <c r="CU64" s="82"/>
      <c r="CV64" s="14"/>
      <c r="CW64" s="6"/>
      <c r="CX64" s="50"/>
      <c r="CY64" s="1"/>
      <c r="CZ64" s="1"/>
      <c r="DA64" s="2"/>
      <c r="DB64" s="2"/>
      <c r="DC64" s="2"/>
      <c r="DD64" s="2"/>
      <c r="DE64" s="2"/>
      <c r="DF64" s="82"/>
      <c r="DG64" s="14"/>
      <c r="DH64" s="6"/>
      <c r="DI64" s="50"/>
      <c r="DJ64" s="1"/>
      <c r="DK64" s="1"/>
      <c r="DL64" s="2"/>
      <c r="DM64" s="2"/>
      <c r="DN64" s="2"/>
      <c r="DO64" s="2"/>
      <c r="DP64" s="2"/>
      <c r="DQ64" s="82"/>
      <c r="DR64" s="14"/>
      <c r="DS64" s="6"/>
      <c r="DT64" s="50"/>
      <c r="DU64" s="1"/>
      <c r="DV64" s="1"/>
      <c r="DW64" s="2"/>
      <c r="DX64" s="2"/>
      <c r="DY64" s="2"/>
      <c r="DZ64" s="2"/>
      <c r="EA64" s="2"/>
      <c r="EB64" s="82"/>
      <c r="EC64" s="14"/>
      <c r="ED64" s="6"/>
      <c r="EE64" s="50"/>
      <c r="EF64" s="1"/>
      <c r="EG64" s="1"/>
      <c r="EH64" s="2"/>
      <c r="EI64" s="2"/>
      <c r="EJ64" s="2"/>
      <c r="EK64" s="2"/>
      <c r="EL64" s="2"/>
      <c r="EM64" s="82"/>
      <c r="EN64" s="14"/>
      <c r="EO64" s="6"/>
      <c r="EP64" s="50"/>
      <c r="EQ64" s="1"/>
      <c r="ER64" s="1"/>
      <c r="ES64" s="2"/>
      <c r="ET64" s="2"/>
      <c r="EU64" s="2"/>
      <c r="EV64" s="2"/>
      <c r="EW64" s="2"/>
      <c r="EX64" s="82"/>
      <c r="EY64" s="14"/>
      <c r="EZ64" s="6"/>
      <c r="FA64" s="50"/>
      <c r="FB64" s="1"/>
      <c r="FC64" s="1"/>
      <c r="FD64" s="2"/>
      <c r="FE64" s="2"/>
      <c r="FF64" s="2"/>
      <c r="FG64" s="2"/>
      <c r="FH64" s="2"/>
      <c r="FI64" s="82"/>
      <c r="FJ64" s="14"/>
      <c r="FK64" s="6"/>
      <c r="FL64" s="50"/>
      <c r="FM64" s="1"/>
      <c r="FN64" s="1"/>
      <c r="FO64" s="2"/>
      <c r="FP64" s="2"/>
      <c r="FQ64" s="2"/>
      <c r="FR64" s="2"/>
      <c r="FS64" s="2"/>
      <c r="FT64" s="82"/>
      <c r="FU64" s="14"/>
      <c r="FV64" s="6"/>
      <c r="FW64" s="50"/>
      <c r="FX64" s="1"/>
      <c r="FY64" s="1"/>
      <c r="FZ64" s="2"/>
      <c r="GA64" s="2"/>
      <c r="GB64" s="2"/>
      <c r="GC64" s="2"/>
      <c r="GD64" s="2"/>
      <c r="GE64" s="82"/>
      <c r="GF64" s="14"/>
      <c r="GG64" s="6"/>
      <c r="GH64" s="50"/>
      <c r="GI64" s="1"/>
      <c r="GJ64" s="1"/>
      <c r="GK64" s="2"/>
      <c r="GL64" s="2"/>
      <c r="GM64" s="2"/>
      <c r="GN64" s="2"/>
      <c r="GO64" s="2"/>
      <c r="GP64" s="82"/>
      <c r="GQ64" s="14"/>
      <c r="GR64" s="6"/>
      <c r="GS64" s="50"/>
      <c r="GT64" s="1"/>
      <c r="GU64" s="1"/>
      <c r="GV64" s="2"/>
      <c r="GW64" s="2"/>
      <c r="GX64" s="2"/>
      <c r="GY64" s="2"/>
      <c r="GZ64" s="2"/>
      <c r="HA64" s="82"/>
      <c r="HB64" s="14"/>
      <c r="HC64" s="6"/>
      <c r="HD64" s="50"/>
      <c r="HE64" s="1"/>
      <c r="HF64" s="1"/>
      <c r="HG64" s="2"/>
      <c r="HH64" s="2"/>
      <c r="HI64" s="2"/>
      <c r="HJ64" s="2"/>
      <c r="HK64" s="2"/>
      <c r="HL64" s="82"/>
      <c r="HM64" s="14"/>
      <c r="HN64" s="6"/>
      <c r="HO64" s="50"/>
      <c r="HP64" s="1"/>
      <c r="HQ64" s="1"/>
      <c r="HR64" s="2"/>
      <c r="HS64" s="2"/>
      <c r="HT64" s="2"/>
      <c r="HU64" s="2"/>
      <c r="HV64" s="2"/>
      <c r="HW64" s="82"/>
      <c r="HX64" s="14"/>
      <c r="HY64" s="6"/>
      <c r="HZ64" s="50"/>
      <c r="IA64" s="1"/>
      <c r="IB64" s="1"/>
      <c r="IC64" s="2"/>
      <c r="ID64" s="2"/>
      <c r="IE64" s="2"/>
      <c r="IF64" s="2"/>
      <c r="IG64" s="2"/>
      <c r="IH64" s="82"/>
      <c r="II64" s="14"/>
      <c r="IJ64" s="6"/>
      <c r="IK64" s="50"/>
      <c r="IL64" s="51"/>
    </row>
    <row r="65" spans="1:246" ht="12.75" hidden="1">
      <c r="A65" s="31"/>
      <c r="B65" s="84"/>
      <c r="C65" s="29"/>
      <c r="D65" s="85"/>
      <c r="E65" s="85"/>
      <c r="F65" s="86"/>
      <c r="G65" s="28">
        <f t="shared" si="25"/>
      </c>
      <c r="H65" s="24" t="e">
        <f>IF(AND($H$2="Y",J65&gt;0,OR(AND(G65=1,#REF!=10),AND(G65=2,#REF!=20),AND(G65=3,#REF!=30),AND(G65=4,G129=40),AND(G65=5,G135=50),AND(G65=6,G142=60),AND(G65=7,G151=70),AND(G65=8,#REF!=80),AND(G65=9,G159=90),AND(G65=10,#REF!=100))),VLOOKUP(J65-1,SortLookup!$A$13:$B$16,2,FALSE),"")</f>
        <v>#REF!</v>
      </c>
      <c r="I65" s="40" t="str">
        <f>IF(ISNA(VLOOKUP(E65,SortLookup!$A$1:$B$5,2,FALSE))," ",VLOOKUP(E65,SortLookup!$A$1:$B$5,2,FALSE))</f>
        <v> </v>
      </c>
      <c r="J65" s="25" t="str">
        <f>IF(ISNA(VLOOKUP(F65,SortLookup!$A$7:$B$11,2,FALSE))," ",VLOOKUP(F65,SortLookup!$A$7:$B$11,2,FALSE))</f>
        <v> </v>
      </c>
      <c r="K65" s="75">
        <f t="shared" si="0"/>
        <v>0</v>
      </c>
      <c r="L65" s="76">
        <f t="shared" si="1"/>
        <v>0</v>
      </c>
      <c r="M65" s="46">
        <f t="shared" si="2"/>
        <v>0</v>
      </c>
      <c r="N65" s="47">
        <f t="shared" si="3"/>
        <v>0</v>
      </c>
      <c r="O65" s="77">
        <f t="shared" si="4"/>
        <v>0</v>
      </c>
      <c r="P65" s="37"/>
      <c r="Q65" s="34"/>
      <c r="R65" s="34"/>
      <c r="S65" s="34"/>
      <c r="T65" s="34"/>
      <c r="U65" s="34"/>
      <c r="V65" s="34"/>
      <c r="W65" s="35"/>
      <c r="X65" s="35"/>
      <c r="Y65" s="35"/>
      <c r="Z65" s="35"/>
      <c r="AA65" s="36"/>
      <c r="AB65" s="33">
        <f t="shared" si="5"/>
        <v>0</v>
      </c>
      <c r="AC65" s="32">
        <f t="shared" si="6"/>
        <v>0</v>
      </c>
      <c r="AD65" s="26">
        <f t="shared" si="7"/>
        <v>0</v>
      </c>
      <c r="AE65" s="61">
        <f t="shared" si="8"/>
        <v>0</v>
      </c>
      <c r="AF65" s="37"/>
      <c r="AG65" s="34"/>
      <c r="AH65" s="34"/>
      <c r="AI65" s="34"/>
      <c r="AJ65" s="35"/>
      <c r="AK65" s="35"/>
      <c r="AL65" s="35"/>
      <c r="AM65" s="35"/>
      <c r="AN65" s="36"/>
      <c r="AO65" s="33">
        <f t="shared" si="9"/>
        <v>0</v>
      </c>
      <c r="AP65" s="32">
        <f t="shared" si="10"/>
        <v>0</v>
      </c>
      <c r="AQ65" s="26">
        <f t="shared" si="11"/>
        <v>0</v>
      </c>
      <c r="AR65" s="61">
        <f t="shared" si="12"/>
        <v>0</v>
      </c>
      <c r="AS65" s="37"/>
      <c r="AT65" s="34"/>
      <c r="AU65" s="34"/>
      <c r="AV65" s="35"/>
      <c r="AW65" s="35"/>
      <c r="AX65" s="35"/>
      <c r="AY65" s="35"/>
      <c r="AZ65" s="36"/>
      <c r="BA65" s="33">
        <f t="shared" si="13"/>
        <v>0</v>
      </c>
      <c r="BB65" s="32">
        <f t="shared" si="14"/>
        <v>0</v>
      </c>
      <c r="BC65" s="26">
        <f t="shared" si="15"/>
        <v>0</v>
      </c>
      <c r="BD65" s="61">
        <f t="shared" si="16"/>
        <v>0</v>
      </c>
      <c r="BE65" s="33"/>
      <c r="BF65" s="58"/>
      <c r="BG65" s="35"/>
      <c r="BH65" s="35"/>
      <c r="BI65" s="35"/>
      <c r="BJ65" s="35"/>
      <c r="BK65" s="36"/>
      <c r="BL65" s="54">
        <f t="shared" si="17"/>
        <v>0</v>
      </c>
      <c r="BM65" s="47">
        <f t="shared" si="18"/>
        <v>0</v>
      </c>
      <c r="BN65" s="46">
        <f t="shared" si="19"/>
        <v>0</v>
      </c>
      <c r="BO65" s="45">
        <f t="shared" si="20"/>
        <v>0</v>
      </c>
      <c r="BP65" s="37"/>
      <c r="BQ65" s="34"/>
      <c r="BR65" s="34"/>
      <c r="BS65" s="34"/>
      <c r="BT65" s="35"/>
      <c r="BU65" s="35"/>
      <c r="BV65" s="35"/>
      <c r="BW65" s="35"/>
      <c r="BX65" s="36"/>
      <c r="BY65" s="33">
        <f t="shared" si="21"/>
        <v>0</v>
      </c>
      <c r="BZ65" s="32">
        <f t="shared" si="22"/>
        <v>0</v>
      </c>
      <c r="CA65" s="38">
        <f t="shared" si="23"/>
        <v>0</v>
      </c>
      <c r="CB65" s="149">
        <f t="shared" si="24"/>
        <v>0</v>
      </c>
      <c r="CC65" s="37"/>
      <c r="CD65" s="34"/>
      <c r="CE65" s="35"/>
      <c r="CF65" s="35"/>
      <c r="CG65" s="35"/>
      <c r="CH65" s="35"/>
      <c r="CI65" s="36"/>
      <c r="CJ65" s="33">
        <f>CC65+CD65</f>
        <v>0</v>
      </c>
      <c r="CK65" s="32">
        <f>CE65/2</f>
        <v>0</v>
      </c>
      <c r="CL65" s="26">
        <f>(CF65*3)+(CG65*5)+(CH65*5)+(CI65*20)</f>
        <v>0</v>
      </c>
      <c r="CM65" s="127">
        <f>CJ65+CK65+CL65</f>
        <v>0</v>
      </c>
      <c r="CN65" s="1"/>
      <c r="CO65" s="1"/>
      <c r="CP65" s="2"/>
      <c r="CQ65" s="2"/>
      <c r="CR65" s="2"/>
      <c r="CS65" s="2"/>
      <c r="CT65" s="2"/>
      <c r="CU65" s="82"/>
      <c r="CV65" s="14"/>
      <c r="CW65" s="6"/>
      <c r="CX65" s="50"/>
      <c r="CY65" s="1"/>
      <c r="CZ65" s="1"/>
      <c r="DA65" s="2"/>
      <c r="DB65" s="2"/>
      <c r="DC65" s="2"/>
      <c r="DD65" s="2"/>
      <c r="DE65" s="2"/>
      <c r="DF65" s="82"/>
      <c r="DG65" s="14"/>
      <c r="DH65" s="6"/>
      <c r="DI65" s="50"/>
      <c r="DJ65" s="1"/>
      <c r="DK65" s="1"/>
      <c r="DL65" s="2"/>
      <c r="DM65" s="2"/>
      <c r="DN65" s="2"/>
      <c r="DO65" s="2"/>
      <c r="DP65" s="2"/>
      <c r="DQ65" s="82"/>
      <c r="DR65" s="14"/>
      <c r="DS65" s="6"/>
      <c r="DT65" s="50"/>
      <c r="DU65" s="1"/>
      <c r="DV65" s="1"/>
      <c r="DW65" s="2"/>
      <c r="DX65" s="2"/>
      <c r="DY65" s="2"/>
      <c r="DZ65" s="2"/>
      <c r="EA65" s="2"/>
      <c r="EB65" s="82"/>
      <c r="EC65" s="14"/>
      <c r="ED65" s="6"/>
      <c r="EE65" s="50"/>
      <c r="EF65" s="1"/>
      <c r="EG65" s="1"/>
      <c r="EH65" s="2"/>
      <c r="EI65" s="2"/>
      <c r="EJ65" s="2"/>
      <c r="EK65" s="2"/>
      <c r="EL65" s="2"/>
      <c r="EM65" s="82"/>
      <c r="EN65" s="14"/>
      <c r="EO65" s="6"/>
      <c r="EP65" s="50"/>
      <c r="EQ65" s="1"/>
      <c r="ER65" s="1"/>
      <c r="ES65" s="2"/>
      <c r="ET65" s="2"/>
      <c r="EU65" s="2"/>
      <c r="EV65" s="2"/>
      <c r="EW65" s="2"/>
      <c r="EX65" s="82"/>
      <c r="EY65" s="14"/>
      <c r="EZ65" s="6"/>
      <c r="FA65" s="50"/>
      <c r="FB65" s="1"/>
      <c r="FC65" s="1"/>
      <c r="FD65" s="2"/>
      <c r="FE65" s="2"/>
      <c r="FF65" s="2"/>
      <c r="FG65" s="2"/>
      <c r="FH65" s="2"/>
      <c r="FI65" s="82"/>
      <c r="FJ65" s="14"/>
      <c r="FK65" s="6"/>
      <c r="FL65" s="50"/>
      <c r="FM65" s="1"/>
      <c r="FN65" s="1"/>
      <c r="FO65" s="2"/>
      <c r="FP65" s="2"/>
      <c r="FQ65" s="2"/>
      <c r="FR65" s="2"/>
      <c r="FS65" s="2"/>
      <c r="FT65" s="82"/>
      <c r="FU65" s="14"/>
      <c r="FV65" s="6"/>
      <c r="FW65" s="50"/>
      <c r="FX65" s="1"/>
      <c r="FY65" s="1"/>
      <c r="FZ65" s="2"/>
      <c r="GA65" s="2"/>
      <c r="GB65" s="2"/>
      <c r="GC65" s="2"/>
      <c r="GD65" s="2"/>
      <c r="GE65" s="82"/>
      <c r="GF65" s="14"/>
      <c r="GG65" s="6"/>
      <c r="GH65" s="50"/>
      <c r="GI65" s="1"/>
      <c r="GJ65" s="1"/>
      <c r="GK65" s="2"/>
      <c r="GL65" s="2"/>
      <c r="GM65" s="2"/>
      <c r="GN65" s="2"/>
      <c r="GO65" s="2"/>
      <c r="GP65" s="82"/>
      <c r="GQ65" s="14"/>
      <c r="GR65" s="6"/>
      <c r="GS65" s="50"/>
      <c r="GT65" s="1"/>
      <c r="GU65" s="1"/>
      <c r="GV65" s="2"/>
      <c r="GW65" s="2"/>
      <c r="GX65" s="2"/>
      <c r="GY65" s="2"/>
      <c r="GZ65" s="2"/>
      <c r="HA65" s="82"/>
      <c r="HB65" s="14"/>
      <c r="HC65" s="6"/>
      <c r="HD65" s="50"/>
      <c r="HE65" s="1"/>
      <c r="HF65" s="1"/>
      <c r="HG65" s="2"/>
      <c r="HH65" s="2"/>
      <c r="HI65" s="2"/>
      <c r="HJ65" s="2"/>
      <c r="HK65" s="2"/>
      <c r="HL65" s="82"/>
      <c r="HM65" s="14"/>
      <c r="HN65" s="6"/>
      <c r="HO65" s="50"/>
      <c r="HP65" s="1"/>
      <c r="HQ65" s="1"/>
      <c r="HR65" s="2"/>
      <c r="HS65" s="2"/>
      <c r="HT65" s="2"/>
      <c r="HU65" s="2"/>
      <c r="HV65" s="2"/>
      <c r="HW65" s="82"/>
      <c r="HX65" s="14"/>
      <c r="HY65" s="6"/>
      <c r="HZ65" s="50"/>
      <c r="IA65" s="1"/>
      <c r="IB65" s="1"/>
      <c r="IC65" s="2"/>
      <c r="ID65" s="2"/>
      <c r="IE65" s="2"/>
      <c r="IF65" s="2"/>
      <c r="IG65" s="2"/>
      <c r="IH65" s="82"/>
      <c r="II65" s="14"/>
      <c r="IJ65" s="6"/>
      <c r="IK65" s="50"/>
      <c r="IL65" s="51"/>
    </row>
    <row r="66" spans="1:246" ht="12.75" hidden="1">
      <c r="A66" s="31"/>
      <c r="B66" s="84"/>
      <c r="C66" s="29"/>
      <c r="D66" s="30"/>
      <c r="E66" s="85"/>
      <c r="F66" s="86"/>
      <c r="G66" s="28">
        <f t="shared" si="25"/>
      </c>
      <c r="H66" s="24" t="e">
        <f>IF(AND($H$2="Y",J66&gt;0,OR(AND(G66=1,#REF!=10),AND(G66=2,#REF!=20),AND(G66=3,#REF!=30),AND(G66=4,G126=40),AND(G66=5,G132=50),AND(G66=6,G139=60),AND(G66=7,G148=70),AND(G66=8,#REF!=80),AND(G66=9,G156=90),AND(G66=10,#REF!=100))),VLOOKUP(J66-1,SortLookup!$A$13:$B$16,2,FALSE),"")</f>
        <v>#REF!</v>
      </c>
      <c r="I66" s="40" t="str">
        <f>IF(ISNA(VLOOKUP(E66,SortLookup!$A$1:$B$5,2,FALSE))," ",VLOOKUP(E66,SortLookup!$A$1:$B$5,2,FALSE))</f>
        <v> </v>
      </c>
      <c r="J66" s="25" t="str">
        <f>IF(ISNA(VLOOKUP(F66,SortLookup!$A$7:$B$11,2,FALSE))," ",VLOOKUP(F66,SortLookup!$A$7:$B$11,2,FALSE))</f>
        <v> </v>
      </c>
      <c r="K66" s="75">
        <f t="shared" si="0"/>
        <v>0</v>
      </c>
      <c r="L66" s="76">
        <f t="shared" si="1"/>
        <v>0</v>
      </c>
      <c r="M66" s="46">
        <f t="shared" si="2"/>
        <v>0</v>
      </c>
      <c r="N66" s="47">
        <f t="shared" si="3"/>
        <v>0</v>
      </c>
      <c r="O66" s="77">
        <f t="shared" si="4"/>
        <v>0</v>
      </c>
      <c r="P66" s="37"/>
      <c r="Q66" s="34"/>
      <c r="R66" s="34"/>
      <c r="S66" s="34"/>
      <c r="T66" s="34"/>
      <c r="U66" s="34"/>
      <c r="V66" s="34"/>
      <c r="W66" s="35"/>
      <c r="X66" s="35"/>
      <c r="Y66" s="35"/>
      <c r="Z66" s="35"/>
      <c r="AA66" s="36"/>
      <c r="AB66" s="33">
        <f t="shared" si="5"/>
        <v>0</v>
      </c>
      <c r="AC66" s="32">
        <f t="shared" si="6"/>
        <v>0</v>
      </c>
      <c r="AD66" s="26">
        <f t="shared" si="7"/>
        <v>0</v>
      </c>
      <c r="AE66" s="61">
        <f t="shared" si="8"/>
        <v>0</v>
      </c>
      <c r="AF66" s="37"/>
      <c r="AG66" s="34"/>
      <c r="AH66" s="34"/>
      <c r="AI66" s="34"/>
      <c r="AJ66" s="35"/>
      <c r="AK66" s="35"/>
      <c r="AL66" s="35"/>
      <c r="AM66" s="35"/>
      <c r="AN66" s="36"/>
      <c r="AO66" s="33">
        <f t="shared" si="9"/>
        <v>0</v>
      </c>
      <c r="AP66" s="32">
        <f t="shared" si="10"/>
        <v>0</v>
      </c>
      <c r="AQ66" s="26">
        <f t="shared" si="11"/>
        <v>0</v>
      </c>
      <c r="AR66" s="61">
        <f t="shared" si="12"/>
        <v>0</v>
      </c>
      <c r="AS66" s="37"/>
      <c r="AT66" s="34"/>
      <c r="AU66" s="34"/>
      <c r="AV66" s="35"/>
      <c r="AW66" s="35"/>
      <c r="AX66" s="35"/>
      <c r="AY66" s="35"/>
      <c r="AZ66" s="36"/>
      <c r="BA66" s="33">
        <f t="shared" si="13"/>
        <v>0</v>
      </c>
      <c r="BB66" s="32">
        <f t="shared" si="14"/>
        <v>0</v>
      </c>
      <c r="BC66" s="26">
        <f t="shared" si="15"/>
        <v>0</v>
      </c>
      <c r="BD66" s="61">
        <f t="shared" si="16"/>
        <v>0</v>
      </c>
      <c r="BE66" s="33"/>
      <c r="BF66" s="58"/>
      <c r="BG66" s="35"/>
      <c r="BH66" s="35"/>
      <c r="BI66" s="35"/>
      <c r="BJ66" s="35"/>
      <c r="BK66" s="36"/>
      <c r="BL66" s="54">
        <f t="shared" si="17"/>
        <v>0</v>
      </c>
      <c r="BM66" s="47">
        <f t="shared" si="18"/>
        <v>0</v>
      </c>
      <c r="BN66" s="46">
        <f t="shared" si="19"/>
        <v>0</v>
      </c>
      <c r="BO66" s="45">
        <f t="shared" si="20"/>
        <v>0</v>
      </c>
      <c r="BP66" s="37"/>
      <c r="BQ66" s="34"/>
      <c r="BR66" s="34"/>
      <c r="BS66" s="34"/>
      <c r="BT66" s="35"/>
      <c r="BU66" s="35"/>
      <c r="BV66" s="35"/>
      <c r="BW66" s="35"/>
      <c r="BX66" s="36"/>
      <c r="BY66" s="33">
        <f t="shared" si="21"/>
        <v>0</v>
      </c>
      <c r="BZ66" s="32">
        <f t="shared" si="22"/>
        <v>0</v>
      </c>
      <c r="CA66" s="38">
        <f t="shared" si="23"/>
        <v>0</v>
      </c>
      <c r="CB66" s="149">
        <f t="shared" si="24"/>
        <v>0</v>
      </c>
      <c r="CC66" s="37"/>
      <c r="CD66" s="34"/>
      <c r="CE66" s="35"/>
      <c r="CF66" s="35"/>
      <c r="CG66" s="35"/>
      <c r="CH66" s="35"/>
      <c r="CI66" s="36"/>
      <c r="CJ66" s="33">
        <f>CC66+CD66</f>
        <v>0</v>
      </c>
      <c r="CK66" s="32">
        <f>CE66/2</f>
        <v>0</v>
      </c>
      <c r="CL66" s="26">
        <f>(CF66*3)+(CG66*5)+(CH66*5)+(CI66*20)</f>
        <v>0</v>
      </c>
      <c r="CM66" s="127">
        <f>CJ66+CK66+CL66</f>
        <v>0</v>
      </c>
      <c r="CN66" s="1"/>
      <c r="CO66" s="1"/>
      <c r="CP66" s="2"/>
      <c r="CQ66" s="2"/>
      <c r="CR66" s="2"/>
      <c r="CS66" s="2"/>
      <c r="CT66" s="2"/>
      <c r="CU66" s="82"/>
      <c r="CV66" s="14"/>
      <c r="CW66" s="6"/>
      <c r="CX66" s="50"/>
      <c r="CY66" s="1"/>
      <c r="CZ66" s="1"/>
      <c r="DA66" s="2"/>
      <c r="DB66" s="2"/>
      <c r="DC66" s="2"/>
      <c r="DD66" s="2"/>
      <c r="DE66" s="2"/>
      <c r="DF66" s="82"/>
      <c r="DG66" s="14"/>
      <c r="DH66" s="6"/>
      <c r="DI66" s="50"/>
      <c r="DJ66" s="1"/>
      <c r="DK66" s="1"/>
      <c r="DL66" s="2"/>
      <c r="DM66" s="2"/>
      <c r="DN66" s="2"/>
      <c r="DO66" s="2"/>
      <c r="DP66" s="2"/>
      <c r="DQ66" s="82"/>
      <c r="DR66" s="14"/>
      <c r="DS66" s="6"/>
      <c r="DT66" s="50"/>
      <c r="DU66" s="1"/>
      <c r="DV66" s="1"/>
      <c r="DW66" s="2"/>
      <c r="DX66" s="2"/>
      <c r="DY66" s="2"/>
      <c r="DZ66" s="2"/>
      <c r="EA66" s="2"/>
      <c r="EB66" s="82"/>
      <c r="EC66" s="14"/>
      <c r="ED66" s="6"/>
      <c r="EE66" s="50"/>
      <c r="EF66" s="1"/>
      <c r="EG66" s="1"/>
      <c r="EH66" s="2"/>
      <c r="EI66" s="2"/>
      <c r="EJ66" s="2"/>
      <c r="EK66" s="2"/>
      <c r="EL66" s="2"/>
      <c r="EM66" s="82"/>
      <c r="EN66" s="14"/>
      <c r="EO66" s="6"/>
      <c r="EP66" s="50"/>
      <c r="EQ66" s="1"/>
      <c r="ER66" s="1"/>
      <c r="ES66" s="2"/>
      <c r="ET66" s="2"/>
      <c r="EU66" s="2"/>
      <c r="EV66" s="2"/>
      <c r="EW66" s="2"/>
      <c r="EX66" s="82"/>
      <c r="EY66" s="14"/>
      <c r="EZ66" s="6"/>
      <c r="FA66" s="50"/>
      <c r="FB66" s="1"/>
      <c r="FC66" s="1"/>
      <c r="FD66" s="2"/>
      <c r="FE66" s="2"/>
      <c r="FF66" s="2"/>
      <c r="FG66" s="2"/>
      <c r="FH66" s="2"/>
      <c r="FI66" s="82"/>
      <c r="FJ66" s="14"/>
      <c r="FK66" s="6"/>
      <c r="FL66" s="50"/>
      <c r="FM66" s="1"/>
      <c r="FN66" s="1"/>
      <c r="FO66" s="2"/>
      <c r="FP66" s="2"/>
      <c r="FQ66" s="2"/>
      <c r="FR66" s="2"/>
      <c r="FS66" s="2"/>
      <c r="FT66" s="82"/>
      <c r="FU66" s="14"/>
      <c r="FV66" s="6"/>
      <c r="FW66" s="50"/>
      <c r="FX66" s="1"/>
      <c r="FY66" s="1"/>
      <c r="FZ66" s="2"/>
      <c r="GA66" s="2"/>
      <c r="GB66" s="2"/>
      <c r="GC66" s="2"/>
      <c r="GD66" s="2"/>
      <c r="GE66" s="82"/>
      <c r="GF66" s="14"/>
      <c r="GG66" s="6"/>
      <c r="GH66" s="50"/>
      <c r="GI66" s="1"/>
      <c r="GJ66" s="1"/>
      <c r="GK66" s="2"/>
      <c r="GL66" s="2"/>
      <c r="GM66" s="2"/>
      <c r="GN66" s="2"/>
      <c r="GO66" s="2"/>
      <c r="GP66" s="82"/>
      <c r="GQ66" s="14"/>
      <c r="GR66" s="6"/>
      <c r="GS66" s="50"/>
      <c r="GT66" s="1"/>
      <c r="GU66" s="1"/>
      <c r="GV66" s="2"/>
      <c r="GW66" s="2"/>
      <c r="GX66" s="2"/>
      <c r="GY66" s="2"/>
      <c r="GZ66" s="2"/>
      <c r="HA66" s="82"/>
      <c r="HB66" s="14"/>
      <c r="HC66" s="6"/>
      <c r="HD66" s="50"/>
      <c r="HE66" s="1"/>
      <c r="HF66" s="1"/>
      <c r="HG66" s="2"/>
      <c r="HH66" s="2"/>
      <c r="HI66" s="2"/>
      <c r="HJ66" s="2"/>
      <c r="HK66" s="2"/>
      <c r="HL66" s="82"/>
      <c r="HM66" s="14"/>
      <c r="HN66" s="6"/>
      <c r="HO66" s="50"/>
      <c r="HP66" s="1"/>
      <c r="HQ66" s="1"/>
      <c r="HR66" s="2"/>
      <c r="HS66" s="2"/>
      <c r="HT66" s="2"/>
      <c r="HU66" s="2"/>
      <c r="HV66" s="2"/>
      <c r="HW66" s="82"/>
      <c r="HX66" s="14"/>
      <c r="HY66" s="6"/>
      <c r="HZ66" s="50"/>
      <c r="IA66" s="1"/>
      <c r="IB66" s="1"/>
      <c r="IC66" s="2"/>
      <c r="ID66" s="2"/>
      <c r="IE66" s="2"/>
      <c r="IF66" s="2"/>
      <c r="IG66" s="2"/>
      <c r="IH66" s="82"/>
      <c r="II66" s="14"/>
      <c r="IJ66" s="6"/>
      <c r="IK66" s="50"/>
      <c r="IL66" s="51"/>
    </row>
    <row r="67" spans="1:246" ht="13.5" hidden="1" thickBot="1">
      <c r="A67" s="101"/>
      <c r="B67" s="102"/>
      <c r="C67" s="103"/>
      <c r="D67" s="104"/>
      <c r="E67" s="105"/>
      <c r="F67" s="106"/>
      <c r="G67" s="107">
        <f>IF(AND(OR($G$2="Y",$H$2="Y"),I67&lt;5,J67&lt;5),IF(AND(I67=I66,J67=J66),G66+1,1),"")</f>
      </c>
      <c r="H67" s="108" t="e">
        <f>IF(AND($H$2="Y",J67&gt;0,OR(AND(G67=1,#REF!=10),AND(G67=2,#REF!=20),AND(G67=3,#REF!=30),AND(G67=4,G125=40),AND(G67=5,G131=50),AND(G67=6,G138=60),AND(G67=7,G147=70),AND(G67=8,#REF!=80),AND(G67=9,G155=90),AND(G67=10,#REF!=100))),VLOOKUP(J67-1,SortLookup!$A$13:$B$16,2,FALSE),"")</f>
        <v>#REF!</v>
      </c>
      <c r="I67" s="109" t="str">
        <f>IF(ISNA(VLOOKUP(E67,SortLookup!$A$1:$B$5,2,FALSE))," ",VLOOKUP(E67,SortLookup!$A$1:$B$5,2,FALSE))</f>
        <v> </v>
      </c>
      <c r="J67" s="110" t="str">
        <f>IF(ISNA(VLOOKUP(F67,SortLookup!$A$7:$B$11,2,FALSE))," ",VLOOKUP(F67,SortLookup!$A$7:$B$11,2,FALSE))</f>
        <v> </v>
      </c>
      <c r="K67" s="75">
        <f>L67+M67+N67</f>
        <v>0</v>
      </c>
      <c r="L67" s="76">
        <f>AB67+AO67+BA67+BL67+BY67+CJ67+CU67+DF67+DQ67+EB67+EM67+EX67+FI67+FT67+GE67+GP67+HA67+HL67+HW67+IH67</f>
        <v>0</v>
      </c>
      <c r="M67" s="46">
        <f>AD67+AQ67+BC67+BN67+CA67+CL67+CW67+DH67+DS67+ED67+EO67+EZ67+FK67+FV67+GG67+GR67+HC67+HN67+HY67+IJ67</f>
        <v>0</v>
      </c>
      <c r="N67" s="47">
        <f>O67/2</f>
        <v>0</v>
      </c>
      <c r="O67" s="77">
        <f>W67+AJ67+AV67+BG67+BT67+CE67+CP67+DA67+DL67+DW67+EH67+ES67+FD67+FO67+FZ67+GK67+GV67+HG67+HR67+IC67</f>
        <v>0</v>
      </c>
      <c r="P67" s="37"/>
      <c r="Q67" s="34"/>
      <c r="R67" s="34"/>
      <c r="S67" s="34"/>
      <c r="T67" s="34"/>
      <c r="U67" s="34"/>
      <c r="V67" s="34"/>
      <c r="W67" s="35"/>
      <c r="X67" s="35"/>
      <c r="Y67" s="35"/>
      <c r="Z67" s="35"/>
      <c r="AA67" s="36"/>
      <c r="AB67" s="33">
        <f>P67+Q67+R67+S67+T67+U67+V67</f>
        <v>0</v>
      </c>
      <c r="AC67" s="32">
        <f>W67/2</f>
        <v>0</v>
      </c>
      <c r="AD67" s="26">
        <f>(X67*3)+(Y67*5)+(Z67*5)+(AA67*20)</f>
        <v>0</v>
      </c>
      <c r="AE67" s="61">
        <f>AB67+AC67+AD67</f>
        <v>0</v>
      </c>
      <c r="AF67" s="37"/>
      <c r="AG67" s="34"/>
      <c r="AH67" s="34"/>
      <c r="AI67" s="34"/>
      <c r="AJ67" s="35"/>
      <c r="AK67" s="35"/>
      <c r="AL67" s="35"/>
      <c r="AM67" s="35"/>
      <c r="AN67" s="36"/>
      <c r="AO67" s="33">
        <f>AF67+AG67+AH67+AI67</f>
        <v>0</v>
      </c>
      <c r="AP67" s="32">
        <f>AJ67/2</f>
        <v>0</v>
      </c>
      <c r="AQ67" s="26">
        <f>(AK67*3)+(AL67*5)+(AM67*5)+(AN67*20)</f>
        <v>0</v>
      </c>
      <c r="AR67" s="61">
        <f>AO67+AP67+AQ67</f>
        <v>0</v>
      </c>
      <c r="AS67" s="37"/>
      <c r="AT67" s="34"/>
      <c r="AU67" s="34"/>
      <c r="AV67" s="35"/>
      <c r="AW67" s="35"/>
      <c r="AX67" s="35"/>
      <c r="AY67" s="35"/>
      <c r="AZ67" s="36"/>
      <c r="BA67" s="33">
        <f>AS67+AT67+AU67</f>
        <v>0</v>
      </c>
      <c r="BB67" s="32">
        <f>AV67/2</f>
        <v>0</v>
      </c>
      <c r="BC67" s="26">
        <f>(AW67*3)+(AX67*5)+(AY67*5)+(AZ67*20)</f>
        <v>0</v>
      </c>
      <c r="BD67" s="61">
        <f>BA67+BB67+BC67</f>
        <v>0</v>
      </c>
      <c r="BE67" s="33"/>
      <c r="BF67" s="58"/>
      <c r="BG67" s="35"/>
      <c r="BH67" s="35"/>
      <c r="BI67" s="35"/>
      <c r="BJ67" s="35"/>
      <c r="BK67" s="36"/>
      <c r="BL67" s="54">
        <f>BE67+BF67</f>
        <v>0</v>
      </c>
      <c r="BM67" s="47">
        <f>BG67/2</f>
        <v>0</v>
      </c>
      <c r="BN67" s="46">
        <f>(BH67*3)+(BI67*5)+(BJ67*5)+(BK67*20)</f>
        <v>0</v>
      </c>
      <c r="BO67" s="45">
        <f>BL67+BM67+BN67</f>
        <v>0</v>
      </c>
      <c r="BP67" s="37"/>
      <c r="BQ67" s="34"/>
      <c r="BR67" s="34"/>
      <c r="BS67" s="34"/>
      <c r="BT67" s="35"/>
      <c r="BU67" s="35"/>
      <c r="BV67" s="35"/>
      <c r="BW67" s="35"/>
      <c r="BX67" s="36"/>
      <c r="BY67" s="33">
        <f>BP67+BQ67+BR67+BS67</f>
        <v>0</v>
      </c>
      <c r="BZ67" s="32">
        <f>BT67/2</f>
        <v>0</v>
      </c>
      <c r="CA67" s="38">
        <f>(BU67*3)+(BV67*5)+(BW67*5)+(BX67*20)</f>
        <v>0</v>
      </c>
      <c r="CB67" s="149">
        <f>BY67+BZ67+CA67</f>
        <v>0</v>
      </c>
      <c r="CC67" s="147"/>
      <c r="CD67" s="129"/>
      <c r="CE67" s="130"/>
      <c r="CF67" s="130"/>
      <c r="CG67" s="130"/>
      <c r="CH67" s="130"/>
      <c r="CI67" s="131"/>
      <c r="CJ67" s="132">
        <f>CC67+CD67</f>
        <v>0</v>
      </c>
      <c r="CK67" s="133">
        <f>CE67/2</f>
        <v>0</v>
      </c>
      <c r="CL67" s="134">
        <f>(CF67*3)+(CG67*5)+(CH67*5)+(CI67*20)</f>
        <v>0</v>
      </c>
      <c r="CM67" s="135">
        <f>CJ67+CK67+CL67</f>
        <v>0</v>
      </c>
      <c r="CN67" s="136"/>
      <c r="CO67" s="136"/>
      <c r="CP67" s="137"/>
      <c r="CQ67" s="137"/>
      <c r="CR67" s="137"/>
      <c r="CS67" s="137"/>
      <c r="CT67" s="137"/>
      <c r="CU67" s="138"/>
      <c r="CV67" s="139"/>
      <c r="CW67" s="140"/>
      <c r="CX67" s="141"/>
      <c r="CY67" s="136"/>
      <c r="CZ67" s="136"/>
      <c r="DA67" s="137"/>
      <c r="DB67" s="137"/>
      <c r="DC67" s="137"/>
      <c r="DD67" s="137"/>
      <c r="DE67" s="137"/>
      <c r="DF67" s="138"/>
      <c r="DG67" s="139"/>
      <c r="DH67" s="140"/>
      <c r="DI67" s="141"/>
      <c r="DJ67" s="136"/>
      <c r="DK67" s="136"/>
      <c r="DL67" s="137"/>
      <c r="DM67" s="137"/>
      <c r="DN67" s="137"/>
      <c r="DO67" s="137"/>
      <c r="DP67" s="137"/>
      <c r="DQ67" s="138"/>
      <c r="DR67" s="139"/>
      <c r="DS67" s="140"/>
      <c r="DT67" s="141"/>
      <c r="DU67" s="136"/>
      <c r="DV67" s="136"/>
      <c r="DW67" s="137"/>
      <c r="DX67" s="137"/>
      <c r="DY67" s="137"/>
      <c r="DZ67" s="137"/>
      <c r="EA67" s="137"/>
      <c r="EB67" s="138"/>
      <c r="EC67" s="139"/>
      <c r="ED67" s="140"/>
      <c r="EE67" s="141"/>
      <c r="EF67" s="136"/>
      <c r="EG67" s="136"/>
      <c r="EH67" s="137"/>
      <c r="EI67" s="137"/>
      <c r="EJ67" s="137"/>
      <c r="EK67" s="137"/>
      <c r="EL67" s="137"/>
      <c r="EM67" s="138"/>
      <c r="EN67" s="139"/>
      <c r="EO67" s="140"/>
      <c r="EP67" s="141"/>
      <c r="EQ67" s="136"/>
      <c r="ER67" s="136"/>
      <c r="ES67" s="137"/>
      <c r="ET67" s="137"/>
      <c r="EU67" s="137"/>
      <c r="EV67" s="137"/>
      <c r="EW67" s="137"/>
      <c r="EX67" s="138"/>
      <c r="EY67" s="139"/>
      <c r="EZ67" s="140"/>
      <c r="FA67" s="141"/>
      <c r="FB67" s="136"/>
      <c r="FC67" s="136"/>
      <c r="FD67" s="137"/>
      <c r="FE67" s="137"/>
      <c r="FF67" s="137"/>
      <c r="FG67" s="137"/>
      <c r="FH67" s="137"/>
      <c r="FI67" s="138"/>
      <c r="FJ67" s="139"/>
      <c r="FK67" s="140"/>
      <c r="FL67" s="141"/>
      <c r="FM67" s="136"/>
      <c r="FN67" s="136"/>
      <c r="FO67" s="137"/>
      <c r="FP67" s="137"/>
      <c r="FQ67" s="137"/>
      <c r="FR67" s="137"/>
      <c r="FS67" s="137"/>
      <c r="FT67" s="138"/>
      <c r="FU67" s="139"/>
      <c r="FV67" s="140"/>
      <c r="FW67" s="141"/>
      <c r="FX67" s="136"/>
      <c r="FY67" s="136"/>
      <c r="FZ67" s="137"/>
      <c r="GA67" s="137"/>
      <c r="GB67" s="137"/>
      <c r="GC67" s="137"/>
      <c r="GD67" s="137"/>
      <c r="GE67" s="138"/>
      <c r="GF67" s="139"/>
      <c r="GG67" s="140"/>
      <c r="GH67" s="141"/>
      <c r="GI67" s="136"/>
      <c r="GJ67" s="136"/>
      <c r="GK67" s="137"/>
      <c r="GL67" s="137"/>
      <c r="GM67" s="137"/>
      <c r="GN67" s="137"/>
      <c r="GO67" s="137"/>
      <c r="GP67" s="138"/>
      <c r="GQ67" s="139"/>
      <c r="GR67" s="140"/>
      <c r="GS67" s="141"/>
      <c r="GT67" s="136"/>
      <c r="GU67" s="136"/>
      <c r="GV67" s="137"/>
      <c r="GW67" s="137"/>
      <c r="GX67" s="137"/>
      <c r="GY67" s="137"/>
      <c r="GZ67" s="137"/>
      <c r="HA67" s="138"/>
      <c r="HB67" s="139"/>
      <c r="HC67" s="140"/>
      <c r="HD67" s="141"/>
      <c r="HE67" s="136"/>
      <c r="HF67" s="136"/>
      <c r="HG67" s="137"/>
      <c r="HH67" s="137"/>
      <c r="HI67" s="137"/>
      <c r="HJ67" s="137"/>
      <c r="HK67" s="137"/>
      <c r="HL67" s="138"/>
      <c r="HM67" s="139"/>
      <c r="HN67" s="140"/>
      <c r="HO67" s="141"/>
      <c r="HP67" s="136"/>
      <c r="HQ67" s="136"/>
      <c r="HR67" s="137"/>
      <c r="HS67" s="137"/>
      <c r="HT67" s="137"/>
      <c r="HU67" s="137"/>
      <c r="HV67" s="137"/>
      <c r="HW67" s="138"/>
      <c r="HX67" s="139"/>
      <c r="HY67" s="140"/>
      <c r="HZ67" s="141"/>
      <c r="IA67" s="136"/>
      <c r="IB67" s="136"/>
      <c r="IC67" s="137"/>
      <c r="ID67" s="137"/>
      <c r="IE67" s="137"/>
      <c r="IF67" s="137"/>
      <c r="IG67" s="137"/>
      <c r="IH67" s="138"/>
      <c r="II67" s="139"/>
      <c r="IJ67" s="140"/>
      <c r="IK67" s="141"/>
      <c r="IL67" s="51"/>
    </row>
    <row r="68" spans="1:80" ht="12.75" hidden="1">
      <c r="A68" s="39"/>
      <c r="B68" s="41"/>
      <c r="C68" s="41"/>
      <c r="D68" s="42"/>
      <c r="E68" s="42"/>
      <c r="F68" s="62"/>
      <c r="G68" s="56">
        <f aca="true" t="shared" si="26" ref="G68:G80">IF(AND(OR($G$2="Y",$H$2="Y"),I68&lt;5,J68&lt;5),IF(AND(I68=I67,J68=J67),G67+1,1),"")</f>
      </c>
      <c r="H68" s="43" t="e">
        <f>IF(AND($H$2="Y",J68&gt;0,OR(AND(G68=1,#REF!=10),AND(G68=2,#REF!=20),AND(G68=3,#REF!=30),AND(G68=4,G147=40),AND(G68=5,G153=50),AND(G68=6,G160=60),AND(G68=7,G169=70),AND(G68=8,#REF!=80),AND(G68=9,G177=90),AND(G68=10,#REF!=100))),VLOOKUP(J68-1,SortLookup!$A$13:$B$16,2,FALSE),"")</f>
        <v>#REF!</v>
      </c>
      <c r="I68" s="44" t="str">
        <f>IF(ISNA(VLOOKUP(E68,SortLookup!$A$1:$B$5,2,FALSE))," ",VLOOKUP(E68,SortLookup!$A$1:$B$5,2,FALSE))</f>
        <v> </v>
      </c>
      <c r="J68" s="52" t="str">
        <f>IF(ISNA(VLOOKUP(F68,SortLookup!$A$7:$B$11,2,FALSE))," ",VLOOKUP(F68,SortLookup!$A$7:$B$11,2,FALSE))</f>
        <v> </v>
      </c>
      <c r="K68" s="75">
        <f aca="true" t="shared" si="27" ref="K68:K80">L68+M68+N68</f>
        <v>0</v>
      </c>
      <c r="L68" s="76">
        <f aca="true" t="shared" si="28" ref="L68:L80">AB68+AO68+BA68+BL68+BY68+CJ68+CU68+DF68+DQ68+EB68+EM68+EX68+FI68+FT68+GE68+GP68+HA68+HL68+HW68+IH68</f>
        <v>0</v>
      </c>
      <c r="M68" s="46">
        <f aca="true" t="shared" si="29" ref="M68:M80">AD68+AQ68+BC68+BN68+CA68+CL68+CW68+DH68+DS68+ED68+EO68+EZ68+FK68+FV68+GG68+GR68+HC68+HN68+HY68+IJ68</f>
        <v>0</v>
      </c>
      <c r="N68" s="47">
        <f aca="true" t="shared" si="30" ref="N68:N80">O68/2</f>
        <v>0</v>
      </c>
      <c r="O68" s="77">
        <f aca="true" t="shared" si="31" ref="O68:O80">W68+AJ68+AV68+BG68+BT68+CE68+CP68+DA68+DL68+DW68+EH68+ES68+FD68+FO68+FZ68+GK68+GV68+HG68+HR68+IC68</f>
        <v>0</v>
      </c>
      <c r="P68" s="37"/>
      <c r="Q68" s="34"/>
      <c r="R68" s="34"/>
      <c r="S68" s="34"/>
      <c r="T68" s="34"/>
      <c r="U68" s="34"/>
      <c r="V68" s="34"/>
      <c r="W68" s="35"/>
      <c r="X68" s="35"/>
      <c r="Y68" s="35"/>
      <c r="Z68" s="35"/>
      <c r="AA68" s="36"/>
      <c r="AB68" s="33">
        <f aca="true" t="shared" si="32" ref="AB68:AB80">P68+Q68+R68+S68+T68+U68+V68</f>
        <v>0</v>
      </c>
      <c r="AC68" s="32">
        <f aca="true" t="shared" si="33" ref="AC68:AC80">W68/2</f>
        <v>0</v>
      </c>
      <c r="AD68" s="26">
        <f aca="true" t="shared" si="34" ref="AD68:AD80">(X68*3)+(Y68*5)+(Z68*5)+(AA68*20)</f>
        <v>0</v>
      </c>
      <c r="AE68" s="61">
        <f aca="true" t="shared" si="35" ref="AE68:AE80">AB68+AC68+AD68</f>
        <v>0</v>
      </c>
      <c r="AF68" s="37"/>
      <c r="AG68" s="34"/>
      <c r="AH68" s="34"/>
      <c r="AI68" s="34"/>
      <c r="AJ68" s="35"/>
      <c r="AK68" s="35"/>
      <c r="AL68" s="35"/>
      <c r="AM68" s="35"/>
      <c r="AN68" s="36"/>
      <c r="AO68" s="33">
        <f aca="true" t="shared" si="36" ref="AO68:AO80">AF68+AG68+AH68+AI68</f>
        <v>0</v>
      </c>
      <c r="AP68" s="32">
        <f aca="true" t="shared" si="37" ref="AP68:AP80">AJ68/2</f>
        <v>0</v>
      </c>
      <c r="AQ68" s="26">
        <f aca="true" t="shared" si="38" ref="AQ68:AQ80">(AK68*3)+(AL68*5)+(AM68*5)+(AN68*20)</f>
        <v>0</v>
      </c>
      <c r="AR68" s="61">
        <f aca="true" t="shared" si="39" ref="AR68:AR80">AO68+AP68+AQ68</f>
        <v>0</v>
      </c>
      <c r="AS68" s="37"/>
      <c r="AT68" s="34"/>
      <c r="AU68" s="34"/>
      <c r="AV68" s="35"/>
      <c r="AW68" s="35"/>
      <c r="AX68" s="35"/>
      <c r="AY68" s="35"/>
      <c r="AZ68" s="36"/>
      <c r="BA68" s="33">
        <f aca="true" t="shared" si="40" ref="BA68:BA80">AS68+AT68+AU68</f>
        <v>0</v>
      </c>
      <c r="BB68" s="32">
        <f aca="true" t="shared" si="41" ref="BB68:BB80">AV68/2</f>
        <v>0</v>
      </c>
      <c r="BC68" s="26">
        <f aca="true" t="shared" si="42" ref="BC68:BC80">(AW68*3)+(AX68*5)+(AY68*5)+(AZ68*20)</f>
        <v>0</v>
      </c>
      <c r="BD68" s="61">
        <f aca="true" t="shared" si="43" ref="BD68:BD80">BA68+BB68+BC68</f>
        <v>0</v>
      </c>
      <c r="BE68" s="33"/>
      <c r="BF68" s="58"/>
      <c r="BG68" s="35"/>
      <c r="BH68" s="35"/>
      <c r="BI68" s="35"/>
      <c r="BJ68" s="35"/>
      <c r="BK68" s="36"/>
      <c r="BL68" s="54">
        <f aca="true" t="shared" si="44" ref="BL68:BL80">BE68+BF68</f>
        <v>0</v>
      </c>
      <c r="BM68" s="47">
        <f aca="true" t="shared" si="45" ref="BM68:BM80">BG68/2</f>
        <v>0</v>
      </c>
      <c r="BN68" s="46">
        <f aca="true" t="shared" si="46" ref="BN68:BN80">(BH68*3)+(BI68*5)+(BJ68*5)+(BK68*20)</f>
        <v>0</v>
      </c>
      <c r="BO68" s="45">
        <f aca="true" t="shared" si="47" ref="BO68:BO80">BL68+BM68+BN68</f>
        <v>0</v>
      </c>
      <c r="BP68" s="37"/>
      <c r="BQ68" s="34"/>
      <c r="BR68" s="34"/>
      <c r="BS68" s="34"/>
      <c r="BT68" s="35"/>
      <c r="BU68" s="35"/>
      <c r="BV68" s="35"/>
      <c r="BW68" s="35"/>
      <c r="BX68" s="36"/>
      <c r="BY68" s="33">
        <f aca="true" t="shared" si="48" ref="BY68:BY80">BP68+BQ68+BR68+BS68</f>
        <v>0</v>
      </c>
      <c r="BZ68" s="32">
        <f aca="true" t="shared" si="49" ref="BZ68:BZ80">BT68/2</f>
        <v>0</v>
      </c>
      <c r="CA68" s="38">
        <f aca="true" t="shared" si="50" ref="CA68:CA80">(BU68*3)+(BV68*5)+(BW68*5)+(BX68*20)</f>
        <v>0</v>
      </c>
      <c r="CB68" s="27">
        <f aca="true" t="shared" si="51" ref="CB68:CB80">BY68+BZ68+CA68</f>
        <v>0</v>
      </c>
    </row>
    <row r="69" spans="1:80" ht="12.75" hidden="1">
      <c r="A69" s="31"/>
      <c r="B69" s="29"/>
      <c r="C69" s="29"/>
      <c r="D69" s="30"/>
      <c r="E69" s="30"/>
      <c r="F69" s="60"/>
      <c r="G69" s="28">
        <f t="shared" si="26"/>
      </c>
      <c r="H69" s="24" t="e">
        <f>IF(AND($H$2="Y",J69&gt;0,OR(AND(G69=1,#REF!=10),AND(G69=2,#REF!=20),AND(G69=3,#REF!=30),AND(G69=4,G148=40),AND(G69=5,G154=50),AND(G69=6,G161=60),AND(G69=7,G170=70),AND(G69=8,#REF!=80),AND(G69=9,G178=90),AND(G69=10,#REF!=100))),VLOOKUP(J69-1,SortLookup!$A$13:$B$16,2,FALSE),"")</f>
        <v>#REF!</v>
      </c>
      <c r="I69" s="40" t="str">
        <f>IF(ISNA(VLOOKUP(E69,SortLookup!$A$1:$B$5,2,FALSE))," ",VLOOKUP(E69,SortLookup!$A$1:$B$5,2,FALSE))</f>
        <v> </v>
      </c>
      <c r="J69" s="25" t="str">
        <f>IF(ISNA(VLOOKUP(F69,SortLookup!$A$7:$B$11,2,FALSE))," ",VLOOKUP(F69,SortLookup!$A$7:$B$11,2,FALSE))</f>
        <v> </v>
      </c>
      <c r="K69" s="75">
        <f t="shared" si="27"/>
        <v>0</v>
      </c>
      <c r="L69" s="76">
        <f t="shared" si="28"/>
        <v>0</v>
      </c>
      <c r="M69" s="46">
        <f t="shared" si="29"/>
        <v>0</v>
      </c>
      <c r="N69" s="47">
        <f t="shared" si="30"/>
        <v>0</v>
      </c>
      <c r="O69" s="77">
        <f t="shared" si="31"/>
        <v>0</v>
      </c>
      <c r="P69" s="37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6"/>
      <c r="AB69" s="33">
        <f t="shared" si="32"/>
        <v>0</v>
      </c>
      <c r="AC69" s="32">
        <f t="shared" si="33"/>
        <v>0</v>
      </c>
      <c r="AD69" s="26">
        <f t="shared" si="34"/>
        <v>0</v>
      </c>
      <c r="AE69" s="61">
        <f t="shared" si="35"/>
        <v>0</v>
      </c>
      <c r="AF69" s="37"/>
      <c r="AG69" s="34"/>
      <c r="AH69" s="34"/>
      <c r="AI69" s="34"/>
      <c r="AJ69" s="35"/>
      <c r="AK69" s="35"/>
      <c r="AL69" s="35"/>
      <c r="AM69" s="35"/>
      <c r="AN69" s="36"/>
      <c r="AO69" s="33">
        <f t="shared" si="36"/>
        <v>0</v>
      </c>
      <c r="AP69" s="32">
        <f t="shared" si="37"/>
        <v>0</v>
      </c>
      <c r="AQ69" s="26">
        <f t="shared" si="38"/>
        <v>0</v>
      </c>
      <c r="AR69" s="61">
        <f t="shared" si="39"/>
        <v>0</v>
      </c>
      <c r="AS69" s="37"/>
      <c r="AT69" s="34"/>
      <c r="AU69" s="34"/>
      <c r="AV69" s="35"/>
      <c r="AW69" s="35"/>
      <c r="AX69" s="35"/>
      <c r="AY69" s="35"/>
      <c r="AZ69" s="36"/>
      <c r="BA69" s="33">
        <f t="shared" si="40"/>
        <v>0</v>
      </c>
      <c r="BB69" s="32">
        <f t="shared" si="41"/>
        <v>0</v>
      </c>
      <c r="BC69" s="26">
        <f t="shared" si="42"/>
        <v>0</v>
      </c>
      <c r="BD69" s="61">
        <f t="shared" si="43"/>
        <v>0</v>
      </c>
      <c r="BE69" s="33"/>
      <c r="BF69" s="58"/>
      <c r="BG69" s="35"/>
      <c r="BH69" s="35"/>
      <c r="BI69" s="35"/>
      <c r="BJ69" s="35"/>
      <c r="BK69" s="36"/>
      <c r="BL69" s="54">
        <f t="shared" si="44"/>
        <v>0</v>
      </c>
      <c r="BM69" s="47">
        <f t="shared" si="45"/>
        <v>0</v>
      </c>
      <c r="BN69" s="46">
        <f t="shared" si="46"/>
        <v>0</v>
      </c>
      <c r="BO69" s="45">
        <f t="shared" si="47"/>
        <v>0</v>
      </c>
      <c r="BP69" s="37"/>
      <c r="BQ69" s="34"/>
      <c r="BR69" s="34"/>
      <c r="BS69" s="34"/>
      <c r="BT69" s="35"/>
      <c r="BU69" s="35"/>
      <c r="BV69" s="35"/>
      <c r="BW69" s="35"/>
      <c r="BX69" s="36"/>
      <c r="BY69" s="33">
        <f t="shared" si="48"/>
        <v>0</v>
      </c>
      <c r="BZ69" s="32">
        <f t="shared" si="49"/>
        <v>0</v>
      </c>
      <c r="CA69" s="38">
        <f t="shared" si="50"/>
        <v>0</v>
      </c>
      <c r="CB69" s="27">
        <f t="shared" si="51"/>
        <v>0</v>
      </c>
    </row>
    <row r="70" spans="1:80" ht="12.75" hidden="1">
      <c r="A70" s="31"/>
      <c r="B70" s="29"/>
      <c r="C70" s="29"/>
      <c r="D70" s="30"/>
      <c r="E70" s="30"/>
      <c r="F70" s="60"/>
      <c r="G70" s="28">
        <f t="shared" si="26"/>
      </c>
      <c r="H70" s="24" t="e">
        <f>IF(AND($H$2="Y",J70&gt;0,OR(AND(G70=1,#REF!=10),AND(G70=2,#REF!=20),AND(G70=3,#REF!=30),AND(G70=4,G149=40),AND(G70=5,G155=50),AND(G70=6,G162=60),AND(G70=7,G171=70),AND(G70=8,#REF!=80),AND(G70=9,G179=90),AND(G70=10,#REF!=100))),VLOOKUP(J70-1,SortLookup!$A$13:$B$16,2,FALSE),"")</f>
        <v>#REF!</v>
      </c>
      <c r="I70" s="40" t="str">
        <f>IF(ISNA(VLOOKUP(E70,SortLookup!$A$1:$B$5,2,FALSE))," ",VLOOKUP(E70,SortLookup!$A$1:$B$5,2,FALSE))</f>
        <v> </v>
      </c>
      <c r="J70" s="25" t="str">
        <f>IF(ISNA(VLOOKUP(F70,SortLookup!$A$7:$B$11,2,FALSE))," ",VLOOKUP(F70,SortLookup!$A$7:$B$11,2,FALSE))</f>
        <v> </v>
      </c>
      <c r="K70" s="75">
        <f t="shared" si="27"/>
        <v>0</v>
      </c>
      <c r="L70" s="76">
        <f t="shared" si="28"/>
        <v>0</v>
      </c>
      <c r="M70" s="46">
        <f t="shared" si="29"/>
        <v>0</v>
      </c>
      <c r="N70" s="47">
        <f t="shared" si="30"/>
        <v>0</v>
      </c>
      <c r="O70" s="77">
        <f t="shared" si="31"/>
        <v>0</v>
      </c>
      <c r="P70" s="37"/>
      <c r="Q70" s="34"/>
      <c r="R70" s="34"/>
      <c r="S70" s="34"/>
      <c r="T70" s="34"/>
      <c r="U70" s="34"/>
      <c r="V70" s="34"/>
      <c r="W70" s="35"/>
      <c r="X70" s="35"/>
      <c r="Y70" s="35"/>
      <c r="Z70" s="35"/>
      <c r="AA70" s="36"/>
      <c r="AB70" s="33">
        <f t="shared" si="32"/>
        <v>0</v>
      </c>
      <c r="AC70" s="32">
        <f t="shared" si="33"/>
        <v>0</v>
      </c>
      <c r="AD70" s="26">
        <f t="shared" si="34"/>
        <v>0</v>
      </c>
      <c r="AE70" s="61">
        <f t="shared" si="35"/>
        <v>0</v>
      </c>
      <c r="AF70" s="37"/>
      <c r="AG70" s="34"/>
      <c r="AH70" s="34"/>
      <c r="AI70" s="34"/>
      <c r="AJ70" s="35"/>
      <c r="AK70" s="35"/>
      <c r="AL70" s="35"/>
      <c r="AM70" s="35"/>
      <c r="AN70" s="36"/>
      <c r="AO70" s="33">
        <f t="shared" si="36"/>
        <v>0</v>
      </c>
      <c r="AP70" s="32">
        <f t="shared" si="37"/>
        <v>0</v>
      </c>
      <c r="AQ70" s="26">
        <f t="shared" si="38"/>
        <v>0</v>
      </c>
      <c r="AR70" s="61">
        <f t="shared" si="39"/>
        <v>0</v>
      </c>
      <c r="AS70" s="37"/>
      <c r="AT70" s="34"/>
      <c r="AU70" s="34"/>
      <c r="AV70" s="35"/>
      <c r="AW70" s="35"/>
      <c r="AX70" s="35"/>
      <c r="AY70" s="35"/>
      <c r="AZ70" s="36"/>
      <c r="BA70" s="33">
        <f t="shared" si="40"/>
        <v>0</v>
      </c>
      <c r="BB70" s="32">
        <f t="shared" si="41"/>
        <v>0</v>
      </c>
      <c r="BC70" s="26">
        <f t="shared" si="42"/>
        <v>0</v>
      </c>
      <c r="BD70" s="61">
        <f t="shared" si="43"/>
        <v>0</v>
      </c>
      <c r="BE70" s="33"/>
      <c r="BF70" s="58"/>
      <c r="BG70" s="35"/>
      <c r="BH70" s="35"/>
      <c r="BI70" s="35"/>
      <c r="BJ70" s="35"/>
      <c r="BK70" s="36"/>
      <c r="BL70" s="54">
        <f t="shared" si="44"/>
        <v>0</v>
      </c>
      <c r="BM70" s="47">
        <f t="shared" si="45"/>
        <v>0</v>
      </c>
      <c r="BN70" s="46">
        <f t="shared" si="46"/>
        <v>0</v>
      </c>
      <c r="BO70" s="45">
        <f t="shared" si="47"/>
        <v>0</v>
      </c>
      <c r="BP70" s="37"/>
      <c r="BQ70" s="34"/>
      <c r="BR70" s="34"/>
      <c r="BS70" s="34"/>
      <c r="BT70" s="35"/>
      <c r="BU70" s="35"/>
      <c r="BV70" s="35"/>
      <c r="BW70" s="35"/>
      <c r="BX70" s="36"/>
      <c r="BY70" s="33">
        <f t="shared" si="48"/>
        <v>0</v>
      </c>
      <c r="BZ70" s="32">
        <f t="shared" si="49"/>
        <v>0</v>
      </c>
      <c r="CA70" s="38">
        <f t="shared" si="50"/>
        <v>0</v>
      </c>
      <c r="CB70" s="27">
        <f t="shared" si="51"/>
        <v>0</v>
      </c>
    </row>
    <row r="71" spans="1:80" ht="12.75" hidden="1">
      <c r="A71" s="31"/>
      <c r="B71" s="29"/>
      <c r="C71" s="29"/>
      <c r="D71" s="30"/>
      <c r="E71" s="30"/>
      <c r="F71" s="60"/>
      <c r="G71" s="28">
        <f t="shared" si="26"/>
      </c>
      <c r="H71" s="24" t="e">
        <f>IF(AND($H$2="Y",J71&gt;0,OR(AND(G71=1,#REF!=10),AND(G71=2,#REF!=20),AND(G71=3,#REF!=30),AND(G71=4,G150=40),AND(G71=5,G156=50),AND(G71=6,G163=60),AND(G71=7,G172=70),AND(G71=8,#REF!=80),AND(G71=9,G180=90),AND(G71=10,#REF!=100))),VLOOKUP(J71-1,SortLookup!$A$13:$B$16,2,FALSE),"")</f>
        <v>#REF!</v>
      </c>
      <c r="I71" s="40" t="str">
        <f>IF(ISNA(VLOOKUP(E71,SortLookup!$A$1:$B$5,2,FALSE))," ",VLOOKUP(E71,SortLookup!$A$1:$B$5,2,FALSE))</f>
        <v> </v>
      </c>
      <c r="J71" s="25" t="str">
        <f>IF(ISNA(VLOOKUP(F71,SortLookup!$A$7:$B$11,2,FALSE))," ",VLOOKUP(F71,SortLookup!$A$7:$B$11,2,FALSE))</f>
        <v> </v>
      </c>
      <c r="K71" s="75">
        <f t="shared" si="27"/>
        <v>0</v>
      </c>
      <c r="L71" s="76">
        <f t="shared" si="28"/>
        <v>0</v>
      </c>
      <c r="M71" s="46">
        <f t="shared" si="29"/>
        <v>0</v>
      </c>
      <c r="N71" s="47">
        <f t="shared" si="30"/>
        <v>0</v>
      </c>
      <c r="O71" s="77">
        <f t="shared" si="31"/>
        <v>0</v>
      </c>
      <c r="P71" s="37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6"/>
      <c r="AB71" s="33">
        <f t="shared" si="32"/>
        <v>0</v>
      </c>
      <c r="AC71" s="32">
        <f t="shared" si="33"/>
        <v>0</v>
      </c>
      <c r="AD71" s="26">
        <f t="shared" si="34"/>
        <v>0</v>
      </c>
      <c r="AE71" s="61">
        <f t="shared" si="35"/>
        <v>0</v>
      </c>
      <c r="AF71" s="37"/>
      <c r="AG71" s="34"/>
      <c r="AH71" s="34"/>
      <c r="AI71" s="34"/>
      <c r="AJ71" s="35"/>
      <c r="AK71" s="35"/>
      <c r="AL71" s="35"/>
      <c r="AM71" s="35"/>
      <c r="AN71" s="36"/>
      <c r="AO71" s="33">
        <f t="shared" si="36"/>
        <v>0</v>
      </c>
      <c r="AP71" s="32">
        <f t="shared" si="37"/>
        <v>0</v>
      </c>
      <c r="AQ71" s="26">
        <f t="shared" si="38"/>
        <v>0</v>
      </c>
      <c r="AR71" s="61">
        <f t="shared" si="39"/>
        <v>0</v>
      </c>
      <c r="AS71" s="37"/>
      <c r="AT71" s="34"/>
      <c r="AU71" s="34"/>
      <c r="AV71" s="35"/>
      <c r="AW71" s="35"/>
      <c r="AX71" s="35"/>
      <c r="AY71" s="35"/>
      <c r="AZ71" s="36"/>
      <c r="BA71" s="33">
        <f t="shared" si="40"/>
        <v>0</v>
      </c>
      <c r="BB71" s="32">
        <f t="shared" si="41"/>
        <v>0</v>
      </c>
      <c r="BC71" s="26">
        <f t="shared" si="42"/>
        <v>0</v>
      </c>
      <c r="BD71" s="61">
        <f t="shared" si="43"/>
        <v>0</v>
      </c>
      <c r="BE71" s="33"/>
      <c r="BF71" s="58"/>
      <c r="BG71" s="35"/>
      <c r="BH71" s="35"/>
      <c r="BI71" s="35"/>
      <c r="BJ71" s="35"/>
      <c r="BK71" s="36"/>
      <c r="BL71" s="54">
        <f t="shared" si="44"/>
        <v>0</v>
      </c>
      <c r="BM71" s="47">
        <f t="shared" si="45"/>
        <v>0</v>
      </c>
      <c r="BN71" s="46">
        <f t="shared" si="46"/>
        <v>0</v>
      </c>
      <c r="BO71" s="45">
        <f t="shared" si="47"/>
        <v>0</v>
      </c>
      <c r="BP71" s="37"/>
      <c r="BQ71" s="34"/>
      <c r="BR71" s="34"/>
      <c r="BS71" s="34"/>
      <c r="BT71" s="35"/>
      <c r="BU71" s="35"/>
      <c r="BV71" s="35"/>
      <c r="BW71" s="35"/>
      <c r="BX71" s="36"/>
      <c r="BY71" s="33">
        <f t="shared" si="48"/>
        <v>0</v>
      </c>
      <c r="BZ71" s="32">
        <f t="shared" si="49"/>
        <v>0</v>
      </c>
      <c r="CA71" s="38">
        <f t="shared" si="50"/>
        <v>0</v>
      </c>
      <c r="CB71" s="27">
        <f t="shared" si="51"/>
        <v>0</v>
      </c>
    </row>
    <row r="72" spans="1:80" ht="12.75" hidden="1">
      <c r="A72" s="31"/>
      <c r="B72" s="29"/>
      <c r="C72" s="29"/>
      <c r="D72" s="30"/>
      <c r="E72" s="30"/>
      <c r="F72" s="60"/>
      <c r="G72" s="28">
        <f t="shared" si="26"/>
      </c>
      <c r="H72" s="24" t="e">
        <f>IF(AND($H$2="Y",J72&gt;0,OR(AND(G72=1,#REF!=10),AND(G72=2,#REF!=20),AND(G72=3,#REF!=30),AND(G72=4,G151=40),AND(G72=5,G157=50),AND(G72=6,G164=60),AND(G72=7,G173=70),AND(G72=8,#REF!=80),AND(G72=9,G181=90),AND(G72=10,#REF!=100))),VLOOKUP(J72-1,SortLookup!$A$13:$B$16,2,FALSE),"")</f>
        <v>#REF!</v>
      </c>
      <c r="I72" s="40" t="str">
        <f>IF(ISNA(VLOOKUP(E72,SortLookup!$A$1:$B$5,2,FALSE))," ",VLOOKUP(E72,SortLookup!$A$1:$B$5,2,FALSE))</f>
        <v> </v>
      </c>
      <c r="J72" s="25" t="str">
        <f>IF(ISNA(VLOOKUP(F72,SortLookup!$A$7:$B$11,2,FALSE))," ",VLOOKUP(F72,SortLookup!$A$7:$B$11,2,FALSE))</f>
        <v> </v>
      </c>
      <c r="K72" s="75">
        <f t="shared" si="27"/>
        <v>0</v>
      </c>
      <c r="L72" s="76">
        <f t="shared" si="28"/>
        <v>0</v>
      </c>
      <c r="M72" s="46">
        <f t="shared" si="29"/>
        <v>0</v>
      </c>
      <c r="N72" s="47">
        <f t="shared" si="30"/>
        <v>0</v>
      </c>
      <c r="O72" s="77">
        <f t="shared" si="31"/>
        <v>0</v>
      </c>
      <c r="P72" s="37"/>
      <c r="Q72" s="34"/>
      <c r="R72" s="34"/>
      <c r="S72" s="34"/>
      <c r="T72" s="34"/>
      <c r="U72" s="34"/>
      <c r="V72" s="34"/>
      <c r="W72" s="35"/>
      <c r="X72" s="35"/>
      <c r="Y72" s="35"/>
      <c r="Z72" s="35"/>
      <c r="AA72" s="36"/>
      <c r="AB72" s="33">
        <f t="shared" si="32"/>
        <v>0</v>
      </c>
      <c r="AC72" s="32">
        <f t="shared" si="33"/>
        <v>0</v>
      </c>
      <c r="AD72" s="26">
        <f t="shared" si="34"/>
        <v>0</v>
      </c>
      <c r="AE72" s="61">
        <f t="shared" si="35"/>
        <v>0</v>
      </c>
      <c r="AF72" s="37"/>
      <c r="AG72" s="34"/>
      <c r="AH72" s="34"/>
      <c r="AI72" s="34"/>
      <c r="AJ72" s="35"/>
      <c r="AK72" s="35"/>
      <c r="AL72" s="35"/>
      <c r="AM72" s="35"/>
      <c r="AN72" s="36"/>
      <c r="AO72" s="33">
        <f t="shared" si="36"/>
        <v>0</v>
      </c>
      <c r="AP72" s="32">
        <f t="shared" si="37"/>
        <v>0</v>
      </c>
      <c r="AQ72" s="26">
        <f t="shared" si="38"/>
        <v>0</v>
      </c>
      <c r="AR72" s="61">
        <f t="shared" si="39"/>
        <v>0</v>
      </c>
      <c r="AS72" s="37"/>
      <c r="AT72" s="34"/>
      <c r="AU72" s="34"/>
      <c r="AV72" s="35"/>
      <c r="AW72" s="35"/>
      <c r="AX72" s="35"/>
      <c r="AY72" s="35"/>
      <c r="AZ72" s="36"/>
      <c r="BA72" s="33">
        <f t="shared" si="40"/>
        <v>0</v>
      </c>
      <c r="BB72" s="32">
        <f t="shared" si="41"/>
        <v>0</v>
      </c>
      <c r="BC72" s="26">
        <f t="shared" si="42"/>
        <v>0</v>
      </c>
      <c r="BD72" s="61">
        <f t="shared" si="43"/>
        <v>0</v>
      </c>
      <c r="BE72" s="33"/>
      <c r="BF72" s="58"/>
      <c r="BG72" s="35"/>
      <c r="BH72" s="35"/>
      <c r="BI72" s="35"/>
      <c r="BJ72" s="35"/>
      <c r="BK72" s="36"/>
      <c r="BL72" s="54">
        <f t="shared" si="44"/>
        <v>0</v>
      </c>
      <c r="BM72" s="47">
        <f t="shared" si="45"/>
        <v>0</v>
      </c>
      <c r="BN72" s="46">
        <f t="shared" si="46"/>
        <v>0</v>
      </c>
      <c r="BO72" s="45">
        <f t="shared" si="47"/>
        <v>0</v>
      </c>
      <c r="BP72" s="37"/>
      <c r="BQ72" s="34"/>
      <c r="BR72" s="34"/>
      <c r="BS72" s="34"/>
      <c r="BT72" s="35"/>
      <c r="BU72" s="35"/>
      <c r="BV72" s="35"/>
      <c r="BW72" s="35"/>
      <c r="BX72" s="36"/>
      <c r="BY72" s="33">
        <f t="shared" si="48"/>
        <v>0</v>
      </c>
      <c r="BZ72" s="32">
        <f t="shared" si="49"/>
        <v>0</v>
      </c>
      <c r="CA72" s="38">
        <f t="shared" si="50"/>
        <v>0</v>
      </c>
      <c r="CB72" s="27">
        <f t="shared" si="51"/>
        <v>0</v>
      </c>
    </row>
    <row r="73" spans="1:80" ht="12.75" hidden="1">
      <c r="A73" s="31"/>
      <c r="B73" s="29"/>
      <c r="C73" s="29"/>
      <c r="D73" s="30"/>
      <c r="E73" s="30"/>
      <c r="F73" s="60"/>
      <c r="G73" s="28">
        <f t="shared" si="26"/>
      </c>
      <c r="H73" s="24" t="e">
        <f>IF(AND($H$2="Y",J73&gt;0,OR(AND(G73=1,#REF!=10),AND(G73=2,#REF!=20),AND(G73=3,#REF!=30),AND(G73=4,G152=40),AND(G73=5,G158=50),AND(G73=6,G165=60),AND(G73=7,G174=70),AND(G73=8,#REF!=80),AND(G73=9,G182=90),AND(G73=10,#REF!=100))),VLOOKUP(J73-1,SortLookup!$A$13:$B$16,2,FALSE),"")</f>
        <v>#REF!</v>
      </c>
      <c r="I73" s="40" t="str">
        <f>IF(ISNA(VLOOKUP(E73,SortLookup!$A$1:$B$5,2,FALSE))," ",VLOOKUP(E73,SortLookup!$A$1:$B$5,2,FALSE))</f>
        <v> </v>
      </c>
      <c r="J73" s="25" t="str">
        <f>IF(ISNA(VLOOKUP(F73,SortLookup!$A$7:$B$11,2,FALSE))," ",VLOOKUP(F73,SortLookup!$A$7:$B$11,2,FALSE))</f>
        <v> </v>
      </c>
      <c r="K73" s="75">
        <f t="shared" si="27"/>
        <v>0</v>
      </c>
      <c r="L73" s="76">
        <f t="shared" si="28"/>
        <v>0</v>
      </c>
      <c r="M73" s="46">
        <f t="shared" si="29"/>
        <v>0</v>
      </c>
      <c r="N73" s="47">
        <f t="shared" si="30"/>
        <v>0</v>
      </c>
      <c r="O73" s="77">
        <f t="shared" si="31"/>
        <v>0</v>
      </c>
      <c r="P73" s="37"/>
      <c r="Q73" s="34"/>
      <c r="R73" s="34"/>
      <c r="S73" s="34"/>
      <c r="T73" s="34"/>
      <c r="U73" s="34"/>
      <c r="V73" s="34"/>
      <c r="W73" s="35"/>
      <c r="X73" s="35"/>
      <c r="Y73" s="35"/>
      <c r="Z73" s="35"/>
      <c r="AA73" s="36"/>
      <c r="AB73" s="33">
        <f t="shared" si="32"/>
        <v>0</v>
      </c>
      <c r="AC73" s="32">
        <f t="shared" si="33"/>
        <v>0</v>
      </c>
      <c r="AD73" s="26">
        <f t="shared" si="34"/>
        <v>0</v>
      </c>
      <c r="AE73" s="61">
        <f t="shared" si="35"/>
        <v>0</v>
      </c>
      <c r="AF73" s="37"/>
      <c r="AG73" s="34"/>
      <c r="AH73" s="34"/>
      <c r="AI73" s="34"/>
      <c r="AJ73" s="35"/>
      <c r="AK73" s="35"/>
      <c r="AL73" s="35"/>
      <c r="AM73" s="35"/>
      <c r="AN73" s="36"/>
      <c r="AO73" s="33">
        <f t="shared" si="36"/>
        <v>0</v>
      </c>
      <c r="AP73" s="32">
        <f t="shared" si="37"/>
        <v>0</v>
      </c>
      <c r="AQ73" s="26">
        <f t="shared" si="38"/>
        <v>0</v>
      </c>
      <c r="AR73" s="61">
        <f t="shared" si="39"/>
        <v>0</v>
      </c>
      <c r="AS73" s="37"/>
      <c r="AT73" s="34"/>
      <c r="AU73" s="34"/>
      <c r="AV73" s="35"/>
      <c r="AW73" s="35"/>
      <c r="AX73" s="35"/>
      <c r="AY73" s="35"/>
      <c r="AZ73" s="36"/>
      <c r="BA73" s="33">
        <f t="shared" si="40"/>
        <v>0</v>
      </c>
      <c r="BB73" s="32">
        <f t="shared" si="41"/>
        <v>0</v>
      </c>
      <c r="BC73" s="26">
        <f t="shared" si="42"/>
        <v>0</v>
      </c>
      <c r="BD73" s="61">
        <f t="shared" si="43"/>
        <v>0</v>
      </c>
      <c r="BE73" s="33"/>
      <c r="BF73" s="58"/>
      <c r="BG73" s="35"/>
      <c r="BH73" s="35"/>
      <c r="BI73" s="35"/>
      <c r="BJ73" s="35"/>
      <c r="BK73" s="36"/>
      <c r="BL73" s="54">
        <f t="shared" si="44"/>
        <v>0</v>
      </c>
      <c r="BM73" s="47">
        <f t="shared" si="45"/>
        <v>0</v>
      </c>
      <c r="BN73" s="46">
        <f t="shared" si="46"/>
        <v>0</v>
      </c>
      <c r="BO73" s="45">
        <f t="shared" si="47"/>
        <v>0</v>
      </c>
      <c r="BP73" s="37"/>
      <c r="BQ73" s="34"/>
      <c r="BR73" s="34"/>
      <c r="BS73" s="34"/>
      <c r="BT73" s="35"/>
      <c r="BU73" s="35"/>
      <c r="BV73" s="35"/>
      <c r="BW73" s="35"/>
      <c r="BX73" s="36"/>
      <c r="BY73" s="33">
        <f t="shared" si="48"/>
        <v>0</v>
      </c>
      <c r="BZ73" s="32">
        <f t="shared" si="49"/>
        <v>0</v>
      </c>
      <c r="CA73" s="38">
        <f t="shared" si="50"/>
        <v>0</v>
      </c>
      <c r="CB73" s="27">
        <f t="shared" si="51"/>
        <v>0</v>
      </c>
    </row>
    <row r="74" spans="1:80" ht="12.75" hidden="1">
      <c r="A74" s="31"/>
      <c r="B74" s="29"/>
      <c r="C74" s="29"/>
      <c r="D74" s="30"/>
      <c r="E74" s="30"/>
      <c r="F74" s="60"/>
      <c r="G74" s="28">
        <f t="shared" si="26"/>
      </c>
      <c r="H74" s="24" t="e">
        <f>IF(AND($H$2="Y",J74&gt;0,OR(AND(G74=1,#REF!=10),AND(G74=2,#REF!=20),AND(G74=3,#REF!=30),AND(G74=4,G153=40),AND(G74=5,G159=50),AND(G74=6,G166=60),AND(G74=7,G175=70),AND(G74=8,#REF!=80),AND(G74=9,G183=90),AND(G74=10,#REF!=100))),VLOOKUP(J74-1,SortLookup!$A$13:$B$16,2,FALSE),"")</f>
        <v>#REF!</v>
      </c>
      <c r="I74" s="40" t="str">
        <f>IF(ISNA(VLOOKUP(E74,SortLookup!$A$1:$B$5,2,FALSE))," ",VLOOKUP(E74,SortLookup!$A$1:$B$5,2,FALSE))</f>
        <v> </v>
      </c>
      <c r="J74" s="25" t="str">
        <f>IF(ISNA(VLOOKUP(F74,SortLookup!$A$7:$B$11,2,FALSE))," ",VLOOKUP(F74,SortLookup!$A$7:$B$11,2,FALSE))</f>
        <v> </v>
      </c>
      <c r="K74" s="75">
        <f t="shared" si="27"/>
        <v>0</v>
      </c>
      <c r="L74" s="76">
        <f t="shared" si="28"/>
        <v>0</v>
      </c>
      <c r="M74" s="46">
        <f t="shared" si="29"/>
        <v>0</v>
      </c>
      <c r="N74" s="47">
        <f t="shared" si="30"/>
        <v>0</v>
      </c>
      <c r="O74" s="77">
        <f t="shared" si="31"/>
        <v>0</v>
      </c>
      <c r="P74" s="37"/>
      <c r="Q74" s="34"/>
      <c r="R74" s="34"/>
      <c r="S74" s="34"/>
      <c r="T74" s="34"/>
      <c r="U74" s="34"/>
      <c r="V74" s="34"/>
      <c r="W74" s="35"/>
      <c r="X74" s="35"/>
      <c r="Y74" s="35"/>
      <c r="Z74" s="35"/>
      <c r="AA74" s="36"/>
      <c r="AB74" s="33">
        <f t="shared" si="32"/>
        <v>0</v>
      </c>
      <c r="AC74" s="32">
        <f t="shared" si="33"/>
        <v>0</v>
      </c>
      <c r="AD74" s="26">
        <f t="shared" si="34"/>
        <v>0</v>
      </c>
      <c r="AE74" s="61">
        <f t="shared" si="35"/>
        <v>0</v>
      </c>
      <c r="AF74" s="37"/>
      <c r="AG74" s="34"/>
      <c r="AH74" s="34"/>
      <c r="AI74" s="34"/>
      <c r="AJ74" s="35"/>
      <c r="AK74" s="35"/>
      <c r="AL74" s="35"/>
      <c r="AM74" s="35"/>
      <c r="AN74" s="36"/>
      <c r="AO74" s="33">
        <f t="shared" si="36"/>
        <v>0</v>
      </c>
      <c r="AP74" s="32">
        <f t="shared" si="37"/>
        <v>0</v>
      </c>
      <c r="AQ74" s="26">
        <f t="shared" si="38"/>
        <v>0</v>
      </c>
      <c r="AR74" s="61">
        <f t="shared" si="39"/>
        <v>0</v>
      </c>
      <c r="AS74" s="37"/>
      <c r="AT74" s="34"/>
      <c r="AU74" s="34"/>
      <c r="AV74" s="35"/>
      <c r="AW74" s="35"/>
      <c r="AX74" s="35"/>
      <c r="AY74" s="35"/>
      <c r="AZ74" s="36"/>
      <c r="BA74" s="33">
        <f t="shared" si="40"/>
        <v>0</v>
      </c>
      <c r="BB74" s="32">
        <f t="shared" si="41"/>
        <v>0</v>
      </c>
      <c r="BC74" s="26">
        <f t="shared" si="42"/>
        <v>0</v>
      </c>
      <c r="BD74" s="61">
        <f t="shared" si="43"/>
        <v>0</v>
      </c>
      <c r="BE74" s="33"/>
      <c r="BF74" s="58"/>
      <c r="BG74" s="35"/>
      <c r="BH74" s="35"/>
      <c r="BI74" s="35"/>
      <c r="BJ74" s="35"/>
      <c r="BK74" s="36"/>
      <c r="BL74" s="54">
        <f t="shared" si="44"/>
        <v>0</v>
      </c>
      <c r="BM74" s="47">
        <f t="shared" si="45"/>
        <v>0</v>
      </c>
      <c r="BN74" s="46">
        <f t="shared" si="46"/>
        <v>0</v>
      </c>
      <c r="BO74" s="45">
        <f t="shared" si="47"/>
        <v>0</v>
      </c>
      <c r="BP74" s="37"/>
      <c r="BQ74" s="34"/>
      <c r="BR74" s="34"/>
      <c r="BS74" s="34"/>
      <c r="BT74" s="35"/>
      <c r="BU74" s="35"/>
      <c r="BV74" s="35"/>
      <c r="BW74" s="35"/>
      <c r="BX74" s="36"/>
      <c r="BY74" s="33">
        <f t="shared" si="48"/>
        <v>0</v>
      </c>
      <c r="BZ74" s="32">
        <f t="shared" si="49"/>
        <v>0</v>
      </c>
      <c r="CA74" s="38">
        <f t="shared" si="50"/>
        <v>0</v>
      </c>
      <c r="CB74" s="27">
        <f t="shared" si="51"/>
        <v>0</v>
      </c>
    </row>
    <row r="75" spans="1:80" ht="12.75" hidden="1">
      <c r="A75" s="31"/>
      <c r="B75" s="29"/>
      <c r="C75" s="29"/>
      <c r="D75" s="30"/>
      <c r="E75" s="30"/>
      <c r="F75" s="60"/>
      <c r="G75" s="28">
        <f t="shared" si="26"/>
      </c>
      <c r="H75" s="24" t="e">
        <f>IF(AND($H$2="Y",J75&gt;0,OR(AND(G75=1,#REF!=10),AND(G75=2,#REF!=20),AND(G75=3,#REF!=30),AND(G75=4,G154=40),AND(G75=5,G160=50),AND(G75=6,G167=60),AND(G75=7,G176=70),AND(G75=8,#REF!=80),AND(G75=9,G184=90),AND(G75=10,#REF!=100))),VLOOKUP(J75-1,SortLookup!$A$13:$B$16,2,FALSE),"")</f>
        <v>#REF!</v>
      </c>
      <c r="I75" s="40" t="str">
        <f>IF(ISNA(VLOOKUP(E75,SortLookup!$A$1:$B$5,2,FALSE))," ",VLOOKUP(E75,SortLookup!$A$1:$B$5,2,FALSE))</f>
        <v> </v>
      </c>
      <c r="J75" s="25" t="str">
        <f>IF(ISNA(VLOOKUP(F75,SortLookup!$A$7:$B$11,2,FALSE))," ",VLOOKUP(F75,SortLookup!$A$7:$B$11,2,FALSE))</f>
        <v> </v>
      </c>
      <c r="K75" s="75">
        <f t="shared" si="27"/>
        <v>0</v>
      </c>
      <c r="L75" s="76">
        <f t="shared" si="28"/>
        <v>0</v>
      </c>
      <c r="M75" s="46">
        <f t="shared" si="29"/>
        <v>0</v>
      </c>
      <c r="N75" s="47">
        <f t="shared" si="30"/>
        <v>0</v>
      </c>
      <c r="O75" s="77">
        <f t="shared" si="31"/>
        <v>0</v>
      </c>
      <c r="P75" s="37"/>
      <c r="Q75" s="34"/>
      <c r="R75" s="34"/>
      <c r="S75" s="34"/>
      <c r="T75" s="34"/>
      <c r="U75" s="34"/>
      <c r="V75" s="34"/>
      <c r="W75" s="35"/>
      <c r="X75" s="35"/>
      <c r="Y75" s="35"/>
      <c r="Z75" s="35"/>
      <c r="AA75" s="36"/>
      <c r="AB75" s="33">
        <f t="shared" si="32"/>
        <v>0</v>
      </c>
      <c r="AC75" s="32">
        <f t="shared" si="33"/>
        <v>0</v>
      </c>
      <c r="AD75" s="26">
        <f t="shared" si="34"/>
        <v>0</v>
      </c>
      <c r="AE75" s="61">
        <f t="shared" si="35"/>
        <v>0</v>
      </c>
      <c r="AF75" s="37"/>
      <c r="AG75" s="34"/>
      <c r="AH75" s="34"/>
      <c r="AI75" s="34"/>
      <c r="AJ75" s="35"/>
      <c r="AK75" s="35"/>
      <c r="AL75" s="35"/>
      <c r="AM75" s="35"/>
      <c r="AN75" s="36"/>
      <c r="AO75" s="33">
        <f t="shared" si="36"/>
        <v>0</v>
      </c>
      <c r="AP75" s="32">
        <f t="shared" si="37"/>
        <v>0</v>
      </c>
      <c r="AQ75" s="26">
        <f t="shared" si="38"/>
        <v>0</v>
      </c>
      <c r="AR75" s="61">
        <f t="shared" si="39"/>
        <v>0</v>
      </c>
      <c r="AS75" s="37"/>
      <c r="AT75" s="34"/>
      <c r="AU75" s="34"/>
      <c r="AV75" s="35"/>
      <c r="AW75" s="35"/>
      <c r="AX75" s="35"/>
      <c r="AY75" s="35"/>
      <c r="AZ75" s="36"/>
      <c r="BA75" s="33">
        <f t="shared" si="40"/>
        <v>0</v>
      </c>
      <c r="BB75" s="32">
        <f t="shared" si="41"/>
        <v>0</v>
      </c>
      <c r="BC75" s="26">
        <f t="shared" si="42"/>
        <v>0</v>
      </c>
      <c r="BD75" s="61">
        <f t="shared" si="43"/>
        <v>0</v>
      </c>
      <c r="BE75" s="33"/>
      <c r="BF75" s="58"/>
      <c r="BG75" s="35"/>
      <c r="BH75" s="35"/>
      <c r="BI75" s="35"/>
      <c r="BJ75" s="35"/>
      <c r="BK75" s="36"/>
      <c r="BL75" s="54">
        <f t="shared" si="44"/>
        <v>0</v>
      </c>
      <c r="BM75" s="47">
        <f t="shared" si="45"/>
        <v>0</v>
      </c>
      <c r="BN75" s="46">
        <f t="shared" si="46"/>
        <v>0</v>
      </c>
      <c r="BO75" s="45">
        <f t="shared" si="47"/>
        <v>0</v>
      </c>
      <c r="BP75" s="37"/>
      <c r="BQ75" s="34"/>
      <c r="BR75" s="34"/>
      <c r="BS75" s="34"/>
      <c r="BT75" s="35"/>
      <c r="BU75" s="35"/>
      <c r="BV75" s="35"/>
      <c r="BW75" s="35"/>
      <c r="BX75" s="36"/>
      <c r="BY75" s="33">
        <f t="shared" si="48"/>
        <v>0</v>
      </c>
      <c r="BZ75" s="32">
        <f t="shared" si="49"/>
        <v>0</v>
      </c>
      <c r="CA75" s="38">
        <f t="shared" si="50"/>
        <v>0</v>
      </c>
      <c r="CB75" s="27">
        <f t="shared" si="51"/>
        <v>0</v>
      </c>
    </row>
    <row r="76" spans="1:80" ht="12.75" hidden="1">
      <c r="A76" s="31"/>
      <c r="B76" s="29"/>
      <c r="C76" s="29"/>
      <c r="D76" s="30"/>
      <c r="E76" s="30"/>
      <c r="F76" s="60"/>
      <c r="G76" s="28">
        <f t="shared" si="26"/>
      </c>
      <c r="H76" s="24" t="e">
        <f>IF(AND($H$2="Y",J76&gt;0,OR(AND(G76=1,#REF!=10),AND(G76=2,#REF!=20),AND(G76=3,#REF!=30),AND(G76=4,G155=40),AND(G76=5,G161=50),AND(G76=6,G168=60),AND(G76=7,G177=70),AND(G76=8,#REF!=80),AND(G76=9,G185=90),AND(G76=10,#REF!=100))),VLOOKUP(J76-1,SortLookup!$A$13:$B$16,2,FALSE),"")</f>
        <v>#REF!</v>
      </c>
      <c r="I76" s="40" t="str">
        <f>IF(ISNA(VLOOKUP(E76,SortLookup!$A$1:$B$5,2,FALSE))," ",VLOOKUP(E76,SortLookup!$A$1:$B$5,2,FALSE))</f>
        <v> </v>
      </c>
      <c r="J76" s="25" t="str">
        <f>IF(ISNA(VLOOKUP(F76,SortLookup!$A$7:$B$11,2,FALSE))," ",VLOOKUP(F76,SortLookup!$A$7:$B$11,2,FALSE))</f>
        <v> </v>
      </c>
      <c r="K76" s="75">
        <f t="shared" si="27"/>
        <v>0</v>
      </c>
      <c r="L76" s="76">
        <f t="shared" si="28"/>
        <v>0</v>
      </c>
      <c r="M76" s="46">
        <f t="shared" si="29"/>
        <v>0</v>
      </c>
      <c r="N76" s="47">
        <f t="shared" si="30"/>
        <v>0</v>
      </c>
      <c r="O76" s="77">
        <f t="shared" si="31"/>
        <v>0</v>
      </c>
      <c r="P76" s="37"/>
      <c r="Q76" s="34"/>
      <c r="R76" s="34"/>
      <c r="S76" s="34"/>
      <c r="T76" s="34"/>
      <c r="U76" s="34"/>
      <c r="V76" s="34"/>
      <c r="W76" s="35"/>
      <c r="X76" s="35"/>
      <c r="Y76" s="35"/>
      <c r="Z76" s="35"/>
      <c r="AA76" s="36"/>
      <c r="AB76" s="33">
        <f t="shared" si="32"/>
        <v>0</v>
      </c>
      <c r="AC76" s="32">
        <f t="shared" si="33"/>
        <v>0</v>
      </c>
      <c r="AD76" s="26">
        <f t="shared" si="34"/>
        <v>0</v>
      </c>
      <c r="AE76" s="61">
        <f t="shared" si="35"/>
        <v>0</v>
      </c>
      <c r="AF76" s="37"/>
      <c r="AG76" s="34"/>
      <c r="AH76" s="34"/>
      <c r="AI76" s="34"/>
      <c r="AJ76" s="35"/>
      <c r="AK76" s="35"/>
      <c r="AL76" s="35"/>
      <c r="AM76" s="35"/>
      <c r="AN76" s="36"/>
      <c r="AO76" s="33">
        <f t="shared" si="36"/>
        <v>0</v>
      </c>
      <c r="AP76" s="32">
        <f t="shared" si="37"/>
        <v>0</v>
      </c>
      <c r="AQ76" s="26">
        <f t="shared" si="38"/>
        <v>0</v>
      </c>
      <c r="AR76" s="61">
        <f t="shared" si="39"/>
        <v>0</v>
      </c>
      <c r="AS76" s="37"/>
      <c r="AT76" s="34"/>
      <c r="AU76" s="34"/>
      <c r="AV76" s="35"/>
      <c r="AW76" s="35"/>
      <c r="AX76" s="35"/>
      <c r="AY76" s="35"/>
      <c r="AZ76" s="36"/>
      <c r="BA76" s="33">
        <f t="shared" si="40"/>
        <v>0</v>
      </c>
      <c r="BB76" s="32">
        <f t="shared" si="41"/>
        <v>0</v>
      </c>
      <c r="BC76" s="26">
        <f t="shared" si="42"/>
        <v>0</v>
      </c>
      <c r="BD76" s="61">
        <f t="shared" si="43"/>
        <v>0</v>
      </c>
      <c r="BE76" s="33"/>
      <c r="BF76" s="58"/>
      <c r="BG76" s="35"/>
      <c r="BH76" s="35"/>
      <c r="BI76" s="35"/>
      <c r="BJ76" s="35"/>
      <c r="BK76" s="36"/>
      <c r="BL76" s="54">
        <f t="shared" si="44"/>
        <v>0</v>
      </c>
      <c r="BM76" s="47">
        <f t="shared" si="45"/>
        <v>0</v>
      </c>
      <c r="BN76" s="46">
        <f t="shared" si="46"/>
        <v>0</v>
      </c>
      <c r="BO76" s="45">
        <f t="shared" si="47"/>
        <v>0</v>
      </c>
      <c r="BP76" s="37"/>
      <c r="BQ76" s="34"/>
      <c r="BR76" s="34"/>
      <c r="BS76" s="34"/>
      <c r="BT76" s="35"/>
      <c r="BU76" s="35"/>
      <c r="BV76" s="35"/>
      <c r="BW76" s="35"/>
      <c r="BX76" s="36"/>
      <c r="BY76" s="33">
        <f t="shared" si="48"/>
        <v>0</v>
      </c>
      <c r="BZ76" s="32">
        <f t="shared" si="49"/>
        <v>0</v>
      </c>
      <c r="CA76" s="38">
        <f t="shared" si="50"/>
        <v>0</v>
      </c>
      <c r="CB76" s="27">
        <f t="shared" si="51"/>
        <v>0</v>
      </c>
    </row>
    <row r="77" spans="1:80" ht="12.75" hidden="1">
      <c r="A77" s="31"/>
      <c r="B77" s="29"/>
      <c r="C77" s="29"/>
      <c r="D77" s="30"/>
      <c r="E77" s="30"/>
      <c r="F77" s="60"/>
      <c r="G77" s="28">
        <f t="shared" si="26"/>
      </c>
      <c r="H77" s="24" t="e">
        <f>IF(AND($H$2="Y",J77&gt;0,OR(AND(G77=1,#REF!=10),AND(G77=2,#REF!=20),AND(G77=3,#REF!=30),AND(G77=4,G156=40),AND(G77=5,G162=50),AND(G77=6,G169=60),AND(G77=7,G178=70),AND(G77=8,#REF!=80),AND(G77=9,G186=90),AND(G77=10,#REF!=100))),VLOOKUP(J77-1,SortLookup!$A$13:$B$16,2,FALSE),"")</f>
        <v>#REF!</v>
      </c>
      <c r="I77" s="40" t="str">
        <f>IF(ISNA(VLOOKUP(E77,SortLookup!$A$1:$B$5,2,FALSE))," ",VLOOKUP(E77,SortLookup!$A$1:$B$5,2,FALSE))</f>
        <v> </v>
      </c>
      <c r="J77" s="25" t="str">
        <f>IF(ISNA(VLOOKUP(F77,SortLookup!$A$7:$B$11,2,FALSE))," ",VLOOKUP(F77,SortLookup!$A$7:$B$11,2,FALSE))</f>
        <v> </v>
      </c>
      <c r="K77" s="75">
        <f t="shared" si="27"/>
        <v>0</v>
      </c>
      <c r="L77" s="76">
        <f t="shared" si="28"/>
        <v>0</v>
      </c>
      <c r="M77" s="46">
        <f t="shared" si="29"/>
        <v>0</v>
      </c>
      <c r="N77" s="47">
        <f t="shared" si="30"/>
        <v>0</v>
      </c>
      <c r="O77" s="77">
        <f t="shared" si="31"/>
        <v>0</v>
      </c>
      <c r="P77" s="37"/>
      <c r="Q77" s="34"/>
      <c r="R77" s="34"/>
      <c r="S77" s="34"/>
      <c r="T77" s="34"/>
      <c r="U77" s="34"/>
      <c r="V77" s="34"/>
      <c r="W77" s="35"/>
      <c r="X77" s="35"/>
      <c r="Y77" s="35"/>
      <c r="Z77" s="35"/>
      <c r="AA77" s="36"/>
      <c r="AB77" s="33">
        <f t="shared" si="32"/>
        <v>0</v>
      </c>
      <c r="AC77" s="32">
        <f t="shared" si="33"/>
        <v>0</v>
      </c>
      <c r="AD77" s="26">
        <f t="shared" si="34"/>
        <v>0</v>
      </c>
      <c r="AE77" s="61">
        <f t="shared" si="35"/>
        <v>0</v>
      </c>
      <c r="AF77" s="37"/>
      <c r="AG77" s="34"/>
      <c r="AH77" s="34"/>
      <c r="AI77" s="34"/>
      <c r="AJ77" s="35"/>
      <c r="AK77" s="35"/>
      <c r="AL77" s="35"/>
      <c r="AM77" s="35"/>
      <c r="AN77" s="36"/>
      <c r="AO77" s="33">
        <f t="shared" si="36"/>
        <v>0</v>
      </c>
      <c r="AP77" s="32">
        <f t="shared" si="37"/>
        <v>0</v>
      </c>
      <c r="AQ77" s="26">
        <f t="shared" si="38"/>
        <v>0</v>
      </c>
      <c r="AR77" s="61">
        <f t="shared" si="39"/>
        <v>0</v>
      </c>
      <c r="AS77" s="37"/>
      <c r="AT77" s="34"/>
      <c r="AU77" s="34"/>
      <c r="AV77" s="35"/>
      <c r="AW77" s="35"/>
      <c r="AX77" s="35"/>
      <c r="AY77" s="35"/>
      <c r="AZ77" s="36"/>
      <c r="BA77" s="33">
        <f t="shared" si="40"/>
        <v>0</v>
      </c>
      <c r="BB77" s="32">
        <f t="shared" si="41"/>
        <v>0</v>
      </c>
      <c r="BC77" s="26">
        <f t="shared" si="42"/>
        <v>0</v>
      </c>
      <c r="BD77" s="61">
        <f t="shared" si="43"/>
        <v>0</v>
      </c>
      <c r="BE77" s="33"/>
      <c r="BF77" s="58"/>
      <c r="BG77" s="35"/>
      <c r="BH77" s="35"/>
      <c r="BI77" s="35"/>
      <c r="BJ77" s="35"/>
      <c r="BK77" s="36"/>
      <c r="BL77" s="54">
        <f t="shared" si="44"/>
        <v>0</v>
      </c>
      <c r="BM77" s="47">
        <f t="shared" si="45"/>
        <v>0</v>
      </c>
      <c r="BN77" s="46">
        <f t="shared" si="46"/>
        <v>0</v>
      </c>
      <c r="BO77" s="45">
        <f t="shared" si="47"/>
        <v>0</v>
      </c>
      <c r="BP77" s="37"/>
      <c r="BQ77" s="34"/>
      <c r="BR77" s="34"/>
      <c r="BS77" s="34"/>
      <c r="BT77" s="35"/>
      <c r="BU77" s="35"/>
      <c r="BV77" s="35"/>
      <c r="BW77" s="35"/>
      <c r="BX77" s="36"/>
      <c r="BY77" s="33">
        <f t="shared" si="48"/>
        <v>0</v>
      </c>
      <c r="BZ77" s="32">
        <f t="shared" si="49"/>
        <v>0</v>
      </c>
      <c r="CA77" s="38">
        <f t="shared" si="50"/>
        <v>0</v>
      </c>
      <c r="CB77" s="27">
        <f t="shared" si="51"/>
        <v>0</v>
      </c>
    </row>
    <row r="78" spans="1:80" ht="12.75" hidden="1">
      <c r="A78" s="31"/>
      <c r="B78" s="29"/>
      <c r="C78" s="29"/>
      <c r="D78" s="30"/>
      <c r="E78" s="30"/>
      <c r="F78" s="60"/>
      <c r="G78" s="28">
        <f t="shared" si="26"/>
      </c>
      <c r="H78" s="24" t="e">
        <f>IF(AND($H$2="Y",J78&gt;0,OR(AND(G78=1,#REF!=10),AND(G78=2,#REF!=20),AND(G78=3,#REF!=30),AND(G78=4,G157=40),AND(G78=5,G163=50),AND(G78=6,G170=60),AND(G78=7,G179=70),AND(G78=8,#REF!=80),AND(G78=9,G187=90),AND(G78=10,#REF!=100))),VLOOKUP(J78-1,SortLookup!$A$13:$B$16,2,FALSE),"")</f>
        <v>#REF!</v>
      </c>
      <c r="I78" s="40" t="str">
        <f>IF(ISNA(VLOOKUP(E78,SortLookup!$A$1:$B$5,2,FALSE))," ",VLOOKUP(E78,SortLookup!$A$1:$B$5,2,FALSE))</f>
        <v> </v>
      </c>
      <c r="J78" s="25" t="str">
        <f>IF(ISNA(VLOOKUP(F78,SortLookup!$A$7:$B$11,2,FALSE))," ",VLOOKUP(F78,SortLookup!$A$7:$B$11,2,FALSE))</f>
        <v> </v>
      </c>
      <c r="K78" s="75">
        <f t="shared" si="27"/>
        <v>0</v>
      </c>
      <c r="L78" s="76">
        <f t="shared" si="28"/>
        <v>0</v>
      </c>
      <c r="M78" s="46">
        <f t="shared" si="29"/>
        <v>0</v>
      </c>
      <c r="N78" s="47">
        <f t="shared" si="30"/>
        <v>0</v>
      </c>
      <c r="O78" s="77">
        <f t="shared" si="31"/>
        <v>0</v>
      </c>
      <c r="P78" s="37"/>
      <c r="Q78" s="34"/>
      <c r="R78" s="34"/>
      <c r="S78" s="34"/>
      <c r="T78" s="34"/>
      <c r="U78" s="34"/>
      <c r="V78" s="34"/>
      <c r="W78" s="35"/>
      <c r="X78" s="35"/>
      <c r="Y78" s="35"/>
      <c r="Z78" s="35"/>
      <c r="AA78" s="36"/>
      <c r="AB78" s="33">
        <f t="shared" si="32"/>
        <v>0</v>
      </c>
      <c r="AC78" s="32">
        <f t="shared" si="33"/>
        <v>0</v>
      </c>
      <c r="AD78" s="26">
        <f t="shared" si="34"/>
        <v>0</v>
      </c>
      <c r="AE78" s="61">
        <f t="shared" si="35"/>
        <v>0</v>
      </c>
      <c r="AF78" s="37"/>
      <c r="AG78" s="34"/>
      <c r="AH78" s="34"/>
      <c r="AI78" s="34"/>
      <c r="AJ78" s="35"/>
      <c r="AK78" s="35"/>
      <c r="AL78" s="35"/>
      <c r="AM78" s="35"/>
      <c r="AN78" s="36"/>
      <c r="AO78" s="33">
        <f t="shared" si="36"/>
        <v>0</v>
      </c>
      <c r="AP78" s="32">
        <f t="shared" si="37"/>
        <v>0</v>
      </c>
      <c r="AQ78" s="26">
        <f t="shared" si="38"/>
        <v>0</v>
      </c>
      <c r="AR78" s="61">
        <f t="shared" si="39"/>
        <v>0</v>
      </c>
      <c r="AS78" s="37"/>
      <c r="AT78" s="34"/>
      <c r="AU78" s="34"/>
      <c r="AV78" s="35"/>
      <c r="AW78" s="35"/>
      <c r="AX78" s="35"/>
      <c r="AY78" s="35"/>
      <c r="AZ78" s="36"/>
      <c r="BA78" s="33">
        <f t="shared" si="40"/>
        <v>0</v>
      </c>
      <c r="BB78" s="32">
        <f t="shared" si="41"/>
        <v>0</v>
      </c>
      <c r="BC78" s="26">
        <f t="shared" si="42"/>
        <v>0</v>
      </c>
      <c r="BD78" s="61">
        <f t="shared" si="43"/>
        <v>0</v>
      </c>
      <c r="BE78" s="33"/>
      <c r="BF78" s="58"/>
      <c r="BG78" s="35"/>
      <c r="BH78" s="35"/>
      <c r="BI78" s="35"/>
      <c r="BJ78" s="35"/>
      <c r="BK78" s="36"/>
      <c r="BL78" s="54">
        <f t="shared" si="44"/>
        <v>0</v>
      </c>
      <c r="BM78" s="47">
        <f t="shared" si="45"/>
        <v>0</v>
      </c>
      <c r="BN78" s="46">
        <f t="shared" si="46"/>
        <v>0</v>
      </c>
      <c r="BO78" s="45">
        <f t="shared" si="47"/>
        <v>0</v>
      </c>
      <c r="BP78" s="37"/>
      <c r="BQ78" s="34"/>
      <c r="BR78" s="34"/>
      <c r="BS78" s="34"/>
      <c r="BT78" s="35"/>
      <c r="BU78" s="35"/>
      <c r="BV78" s="35"/>
      <c r="BW78" s="35"/>
      <c r="BX78" s="36"/>
      <c r="BY78" s="33">
        <f t="shared" si="48"/>
        <v>0</v>
      </c>
      <c r="BZ78" s="32">
        <f t="shared" si="49"/>
        <v>0</v>
      </c>
      <c r="CA78" s="38">
        <f t="shared" si="50"/>
        <v>0</v>
      </c>
      <c r="CB78" s="27">
        <f t="shared" si="51"/>
        <v>0</v>
      </c>
    </row>
    <row r="79" spans="1:80" ht="12.75" hidden="1">
      <c r="A79" s="31"/>
      <c r="B79" s="29"/>
      <c r="C79" s="29"/>
      <c r="D79" s="30"/>
      <c r="E79" s="30"/>
      <c r="F79" s="60"/>
      <c r="G79" s="28">
        <f t="shared" si="26"/>
      </c>
      <c r="H79" s="24" t="e">
        <f>IF(AND($H$2="Y",J79&gt;0,OR(AND(G79=1,#REF!=10),AND(G79=2,#REF!=20),AND(G79=3,#REF!=30),AND(G79=4,G158=40),AND(G79=5,G164=50),AND(G79=6,G171=60),AND(G79=7,G180=70),AND(G79=8,#REF!=80),AND(G79=9,G188=90),AND(G79=10,#REF!=100))),VLOOKUP(J79-1,SortLookup!$A$13:$B$16,2,FALSE),"")</f>
        <v>#REF!</v>
      </c>
      <c r="I79" s="40" t="str">
        <f>IF(ISNA(VLOOKUP(E79,SortLookup!$A$1:$B$5,2,FALSE))," ",VLOOKUP(E79,SortLookup!$A$1:$B$5,2,FALSE))</f>
        <v> </v>
      </c>
      <c r="J79" s="25" t="str">
        <f>IF(ISNA(VLOOKUP(F79,SortLookup!$A$7:$B$11,2,FALSE))," ",VLOOKUP(F79,SortLookup!$A$7:$B$11,2,FALSE))</f>
        <v> </v>
      </c>
      <c r="K79" s="75">
        <f t="shared" si="27"/>
        <v>0</v>
      </c>
      <c r="L79" s="76">
        <f t="shared" si="28"/>
        <v>0</v>
      </c>
      <c r="M79" s="46">
        <f t="shared" si="29"/>
        <v>0</v>
      </c>
      <c r="N79" s="47">
        <f t="shared" si="30"/>
        <v>0</v>
      </c>
      <c r="O79" s="77">
        <f t="shared" si="31"/>
        <v>0</v>
      </c>
      <c r="P79" s="37"/>
      <c r="Q79" s="34"/>
      <c r="R79" s="34"/>
      <c r="S79" s="34"/>
      <c r="T79" s="34"/>
      <c r="U79" s="34"/>
      <c r="V79" s="34"/>
      <c r="W79" s="35"/>
      <c r="X79" s="35"/>
      <c r="Y79" s="35"/>
      <c r="Z79" s="35"/>
      <c r="AA79" s="36"/>
      <c r="AB79" s="33">
        <f t="shared" si="32"/>
        <v>0</v>
      </c>
      <c r="AC79" s="32">
        <f t="shared" si="33"/>
        <v>0</v>
      </c>
      <c r="AD79" s="26">
        <f t="shared" si="34"/>
        <v>0</v>
      </c>
      <c r="AE79" s="61">
        <f t="shared" si="35"/>
        <v>0</v>
      </c>
      <c r="AF79" s="37"/>
      <c r="AG79" s="34"/>
      <c r="AH79" s="34"/>
      <c r="AI79" s="34"/>
      <c r="AJ79" s="35"/>
      <c r="AK79" s="35"/>
      <c r="AL79" s="35"/>
      <c r="AM79" s="35"/>
      <c r="AN79" s="36"/>
      <c r="AO79" s="33">
        <f t="shared" si="36"/>
        <v>0</v>
      </c>
      <c r="AP79" s="32">
        <f t="shared" si="37"/>
        <v>0</v>
      </c>
      <c r="AQ79" s="26">
        <f t="shared" si="38"/>
        <v>0</v>
      </c>
      <c r="AR79" s="61">
        <f t="shared" si="39"/>
        <v>0</v>
      </c>
      <c r="AS79" s="37"/>
      <c r="AT79" s="34"/>
      <c r="AU79" s="34"/>
      <c r="AV79" s="35"/>
      <c r="AW79" s="35"/>
      <c r="AX79" s="35"/>
      <c r="AY79" s="35"/>
      <c r="AZ79" s="36"/>
      <c r="BA79" s="33">
        <f t="shared" si="40"/>
        <v>0</v>
      </c>
      <c r="BB79" s="32">
        <f t="shared" si="41"/>
        <v>0</v>
      </c>
      <c r="BC79" s="26">
        <f t="shared" si="42"/>
        <v>0</v>
      </c>
      <c r="BD79" s="61">
        <f t="shared" si="43"/>
        <v>0</v>
      </c>
      <c r="BE79" s="33"/>
      <c r="BF79" s="58"/>
      <c r="BG79" s="35"/>
      <c r="BH79" s="35"/>
      <c r="BI79" s="35"/>
      <c r="BJ79" s="35"/>
      <c r="BK79" s="36"/>
      <c r="BL79" s="54">
        <f t="shared" si="44"/>
        <v>0</v>
      </c>
      <c r="BM79" s="47">
        <f t="shared" si="45"/>
        <v>0</v>
      </c>
      <c r="BN79" s="46">
        <f t="shared" si="46"/>
        <v>0</v>
      </c>
      <c r="BO79" s="45">
        <f t="shared" si="47"/>
        <v>0</v>
      </c>
      <c r="BP79" s="37"/>
      <c r="BQ79" s="34"/>
      <c r="BR79" s="34"/>
      <c r="BS79" s="34"/>
      <c r="BT79" s="35"/>
      <c r="BU79" s="35"/>
      <c r="BV79" s="35"/>
      <c r="BW79" s="35"/>
      <c r="BX79" s="36"/>
      <c r="BY79" s="33">
        <f t="shared" si="48"/>
        <v>0</v>
      </c>
      <c r="BZ79" s="32">
        <f t="shared" si="49"/>
        <v>0</v>
      </c>
      <c r="CA79" s="38">
        <f t="shared" si="50"/>
        <v>0</v>
      </c>
      <c r="CB79" s="27">
        <f t="shared" si="51"/>
        <v>0</v>
      </c>
    </row>
    <row r="80" spans="1:80" ht="12.75" customHeight="1" hidden="1" thickBot="1">
      <c r="A80" s="31"/>
      <c r="B80" s="29"/>
      <c r="C80" s="29"/>
      <c r="D80" s="30"/>
      <c r="E80" s="30"/>
      <c r="F80" s="60"/>
      <c r="G80" s="28">
        <f t="shared" si="26"/>
      </c>
      <c r="H80" s="24" t="e">
        <f>IF(AND($H$2="Y",J80&gt;0,OR(AND(G80=1,#REF!=10),AND(G80=2,#REF!=20),AND(G80=3,#REF!=30),AND(G80=4,G159=40),AND(G80=5,G165=50),AND(G80=6,G172=60),AND(G80=7,G181=70),AND(G80=8,#REF!=80),AND(G80=9,G189=90),AND(G80=10,#REF!=100))),VLOOKUP(J80-1,SortLookup!$A$13:$B$16,2,FALSE),"")</f>
        <v>#REF!</v>
      </c>
      <c r="I80" s="40" t="str">
        <f>IF(ISNA(VLOOKUP(E80,SortLookup!$A$1:$B$5,2,FALSE))," ",VLOOKUP(E80,SortLookup!$A$1:$B$5,2,FALSE))</f>
        <v> </v>
      </c>
      <c r="J80" s="25" t="str">
        <f>IF(ISNA(VLOOKUP(F80,SortLookup!$A$7:$B$11,2,FALSE))," ",VLOOKUP(F80,SortLookup!$A$7:$B$11,2,FALSE))</f>
        <v> </v>
      </c>
      <c r="K80" s="91">
        <f t="shared" si="27"/>
        <v>0</v>
      </c>
      <c r="L80" s="92">
        <f t="shared" si="28"/>
        <v>0</v>
      </c>
      <c r="M80" s="93">
        <f t="shared" si="29"/>
        <v>0</v>
      </c>
      <c r="N80" s="94">
        <f t="shared" si="30"/>
        <v>0</v>
      </c>
      <c r="O80" s="95">
        <f t="shared" si="31"/>
        <v>0</v>
      </c>
      <c r="P80" s="96"/>
      <c r="Q80" s="97"/>
      <c r="R80" s="97"/>
      <c r="S80" s="97"/>
      <c r="T80" s="97"/>
      <c r="U80" s="97"/>
      <c r="V80" s="97"/>
      <c r="W80" s="98"/>
      <c r="X80" s="35"/>
      <c r="Y80" s="35"/>
      <c r="Z80" s="35"/>
      <c r="AA80" s="36"/>
      <c r="AB80" s="33">
        <f t="shared" si="32"/>
        <v>0</v>
      </c>
      <c r="AC80" s="32">
        <f t="shared" si="33"/>
        <v>0</v>
      </c>
      <c r="AD80" s="26">
        <f t="shared" si="34"/>
        <v>0</v>
      </c>
      <c r="AE80" s="61">
        <f t="shared" si="35"/>
        <v>0</v>
      </c>
      <c r="AF80" s="37"/>
      <c r="AG80" s="34"/>
      <c r="AH80" s="34"/>
      <c r="AI80" s="34"/>
      <c r="AJ80" s="35"/>
      <c r="AK80" s="35"/>
      <c r="AL80" s="35"/>
      <c r="AM80" s="35"/>
      <c r="AN80" s="36"/>
      <c r="AO80" s="33">
        <f t="shared" si="36"/>
        <v>0</v>
      </c>
      <c r="AP80" s="32">
        <f t="shared" si="37"/>
        <v>0</v>
      </c>
      <c r="AQ80" s="26">
        <f t="shared" si="38"/>
        <v>0</v>
      </c>
      <c r="AR80" s="61">
        <f t="shared" si="39"/>
        <v>0</v>
      </c>
      <c r="AS80" s="37"/>
      <c r="AT80" s="34"/>
      <c r="AU80" s="34"/>
      <c r="AV80" s="35"/>
      <c r="AW80" s="35"/>
      <c r="AX80" s="35"/>
      <c r="AY80" s="35"/>
      <c r="AZ80" s="36"/>
      <c r="BA80" s="33">
        <f t="shared" si="40"/>
        <v>0</v>
      </c>
      <c r="BB80" s="32">
        <f t="shared" si="41"/>
        <v>0</v>
      </c>
      <c r="BC80" s="26">
        <f t="shared" si="42"/>
        <v>0</v>
      </c>
      <c r="BD80" s="61">
        <f t="shared" si="43"/>
        <v>0</v>
      </c>
      <c r="BE80" s="33"/>
      <c r="BF80" s="58"/>
      <c r="BG80" s="35"/>
      <c r="BH80" s="35"/>
      <c r="BI80" s="35"/>
      <c r="BJ80" s="35"/>
      <c r="BK80" s="36"/>
      <c r="BL80" s="54">
        <f t="shared" si="44"/>
        <v>0</v>
      </c>
      <c r="BM80" s="47">
        <f t="shared" si="45"/>
        <v>0</v>
      </c>
      <c r="BN80" s="46">
        <f t="shared" si="46"/>
        <v>0</v>
      </c>
      <c r="BO80" s="45">
        <f t="shared" si="47"/>
        <v>0</v>
      </c>
      <c r="BP80" s="37"/>
      <c r="BQ80" s="34"/>
      <c r="BR80" s="34"/>
      <c r="BS80" s="34"/>
      <c r="BT80" s="35"/>
      <c r="BU80" s="35"/>
      <c r="BV80" s="35"/>
      <c r="BW80" s="35"/>
      <c r="BX80" s="36"/>
      <c r="BY80" s="33">
        <f t="shared" si="48"/>
        <v>0</v>
      </c>
      <c r="BZ80" s="32">
        <f t="shared" si="49"/>
        <v>0</v>
      </c>
      <c r="CA80" s="38">
        <f t="shared" si="50"/>
        <v>0</v>
      </c>
      <c r="CB80" s="27">
        <f t="shared" si="51"/>
        <v>0</v>
      </c>
    </row>
    <row r="81" spans="11:80" ht="13.5" thickTop="1">
      <c r="K81" s="99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</row>
    <row r="82" spans="2:80" ht="12.75">
      <c r="B82" s="87" t="s">
        <v>93</v>
      </c>
      <c r="AE82" s="4"/>
      <c r="AF82" s="4"/>
      <c r="AG82" s="4"/>
      <c r="AH82" s="4"/>
      <c r="AJ82" s="4"/>
      <c r="AK82" s="4"/>
      <c r="AL82" s="4"/>
      <c r="AM82" s="4"/>
      <c r="AN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C82" s="4"/>
      <c r="BD82" s="4"/>
      <c r="BE82" s="4"/>
      <c r="BF82" s="4"/>
      <c r="BG82" s="4"/>
      <c r="BH82" s="4"/>
      <c r="BI82" s="4"/>
      <c r="BJ82" s="4"/>
      <c r="BK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CA82" s="4"/>
      <c r="CB82" s="4"/>
    </row>
    <row r="83" spans="2:31" ht="12.75">
      <c r="B83" s="4" t="s">
        <v>89</v>
      </c>
      <c r="AE83" s="4"/>
    </row>
    <row r="84" spans="2:31" ht="12.75">
      <c r="B84" s="4" t="s">
        <v>88</v>
      </c>
      <c r="AE84" s="4"/>
    </row>
    <row r="85" spans="2:31" ht="12.75">
      <c r="B85" s="100"/>
      <c r="AE85" s="4"/>
    </row>
    <row r="86" ht="12.75">
      <c r="AE86" s="4"/>
    </row>
    <row r="87" ht="12.75">
      <c r="AE87" s="4"/>
    </row>
    <row r="88" ht="12.75">
      <c r="AE88" s="4"/>
    </row>
    <row r="89" ht="12.75">
      <c r="AE89" s="4"/>
    </row>
  </sheetData>
  <sheetProtection sheet="1" selectLockedCells="1"/>
  <mergeCells count="23">
    <mergeCell ref="A1:F1"/>
    <mergeCell ref="DU1:EE1"/>
    <mergeCell ref="AF1:AR1"/>
    <mergeCell ref="I1:J1"/>
    <mergeCell ref="K1:O1"/>
    <mergeCell ref="P1:AE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DJ1:DT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11" manualBreakCount="11">
    <brk id="15" max="65535" man="1"/>
    <brk id="31" max="65535" man="1"/>
    <brk id="44" max="65535" man="1"/>
    <brk id="67" max="65535" man="1"/>
    <brk id="91" max="65535" man="1"/>
    <brk id="113" max="65535" man="1"/>
    <brk id="135" max="65535" man="1"/>
    <brk id="157" max="65535" man="1"/>
    <brk id="179" max="65535" man="1"/>
    <brk id="201" max="65535" man="1"/>
    <brk id="2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16</v>
      </c>
      <c r="B1" s="11">
        <v>0</v>
      </c>
      <c r="C1" s="9" t="s">
        <v>27</v>
      </c>
    </row>
    <row r="2" spans="1:3" ht="12.75">
      <c r="A2" s="8" t="s">
        <v>17</v>
      </c>
      <c r="B2" s="11">
        <v>1</v>
      </c>
      <c r="C2" s="10" t="s">
        <v>29</v>
      </c>
    </row>
    <row r="3" spans="1:3" ht="12.75">
      <c r="A3" s="8" t="s">
        <v>18</v>
      </c>
      <c r="B3" s="11">
        <v>2</v>
      </c>
      <c r="C3" s="10" t="s">
        <v>30</v>
      </c>
    </row>
    <row r="4" spans="1:3" ht="12.75">
      <c r="A4" s="8" t="s">
        <v>82</v>
      </c>
      <c r="B4" s="11">
        <v>3</v>
      </c>
      <c r="C4" s="10" t="s">
        <v>25</v>
      </c>
    </row>
    <row r="5" spans="1:3" ht="12.75">
      <c r="A5" s="8" t="s">
        <v>19</v>
      </c>
      <c r="B5" s="11">
        <v>4</v>
      </c>
      <c r="C5" s="10" t="s">
        <v>26</v>
      </c>
    </row>
    <row r="6" spans="1:2" ht="12.75">
      <c r="A6" s="8"/>
      <c r="B6" s="11"/>
    </row>
    <row r="7" spans="1:3" ht="12.75">
      <c r="A7" s="8" t="s">
        <v>20</v>
      </c>
      <c r="B7" s="11">
        <v>0</v>
      </c>
      <c r="C7" s="10" t="s">
        <v>28</v>
      </c>
    </row>
    <row r="8" spans="1:3" ht="12.75">
      <c r="A8" s="8" t="s">
        <v>21</v>
      </c>
      <c r="B8" s="11">
        <v>1</v>
      </c>
      <c r="C8" s="10"/>
    </row>
    <row r="9" spans="1:2" ht="12.75">
      <c r="A9" s="8" t="s">
        <v>22</v>
      </c>
      <c r="B9" s="11">
        <v>2</v>
      </c>
    </row>
    <row r="10" spans="1:3" ht="12.75">
      <c r="A10" s="8" t="s">
        <v>23</v>
      </c>
      <c r="B10" s="11">
        <v>3</v>
      </c>
      <c r="C10" s="10"/>
    </row>
    <row r="11" spans="1:3" ht="12.75">
      <c r="A11" s="8" t="s">
        <v>24</v>
      </c>
      <c r="B11" s="11">
        <v>4</v>
      </c>
      <c r="C11" s="10"/>
    </row>
    <row r="13" spans="1:3" ht="12.75">
      <c r="A13" s="12">
        <v>0</v>
      </c>
      <c r="B13" s="8" t="s">
        <v>20</v>
      </c>
      <c r="C13" s="10" t="s">
        <v>47</v>
      </c>
    </row>
    <row r="14" spans="1:3" ht="12.75">
      <c r="A14" s="12">
        <v>1</v>
      </c>
      <c r="B14" s="8" t="s">
        <v>21</v>
      </c>
      <c r="C14" s="10"/>
    </row>
    <row r="15" spans="1:3" ht="12.75">
      <c r="A15" s="12">
        <v>2</v>
      </c>
      <c r="B15" s="8" t="s">
        <v>22</v>
      </c>
      <c r="C15" s="10"/>
    </row>
    <row r="16" spans="1:3" ht="12.75">
      <c r="A16" s="12">
        <v>3</v>
      </c>
      <c r="B16" s="8" t="s">
        <v>23</v>
      </c>
      <c r="C16" s="10"/>
    </row>
    <row r="17" spans="1:3" ht="12.75">
      <c r="A17" s="12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83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57</v>
      </c>
    </row>
    <row r="5" s="17" customFormat="1" ht="12.75">
      <c r="A5" s="18" t="s">
        <v>58</v>
      </c>
    </row>
    <row r="6" s="17" customFormat="1" ht="12.75" customHeight="1">
      <c r="A6" s="18"/>
    </row>
    <row r="7" ht="12.75">
      <c r="A7" s="18" t="s">
        <v>59</v>
      </c>
    </row>
    <row r="8" ht="12.75">
      <c r="A8" s="18" t="s">
        <v>60</v>
      </c>
    </row>
    <row r="9" ht="12.75">
      <c r="A9" s="18" t="s">
        <v>61</v>
      </c>
    </row>
    <row r="10" ht="12.75">
      <c r="A10" s="18" t="s">
        <v>62</v>
      </c>
    </row>
    <row r="11" ht="12.75">
      <c r="A11" s="18" t="s">
        <v>63</v>
      </c>
    </row>
    <row r="12" ht="12.75">
      <c r="A12" s="18" t="s">
        <v>64</v>
      </c>
    </row>
    <row r="13" ht="12.75">
      <c r="A13" s="18" t="s">
        <v>65</v>
      </c>
    </row>
    <row r="14" ht="12.75">
      <c r="A14" s="18" t="s">
        <v>66</v>
      </c>
    </row>
    <row r="15" ht="12.75">
      <c r="A15" s="18"/>
    </row>
    <row r="16" ht="27" customHeight="1">
      <c r="A16" s="18" t="s">
        <v>71</v>
      </c>
    </row>
    <row r="17" ht="12.75">
      <c r="A17" s="18"/>
    </row>
    <row r="18" ht="12.75">
      <c r="A18" s="18"/>
    </row>
    <row r="19" ht="26.25">
      <c r="A19" s="20" t="s">
        <v>80</v>
      </c>
    </row>
    <row r="20" ht="12.75">
      <c r="A20" s="20"/>
    </row>
    <row r="21" ht="12.75">
      <c r="A21" s="17"/>
    </row>
    <row r="22" ht="12.75">
      <c r="A22" s="21" t="s">
        <v>72</v>
      </c>
    </row>
    <row r="23" ht="12.75">
      <c r="A23" s="18" t="s">
        <v>59</v>
      </c>
    </row>
    <row r="24" ht="12.75">
      <c r="A24" s="17" t="s">
        <v>73</v>
      </c>
    </row>
    <row r="25" ht="12.75">
      <c r="A25" s="17" t="s">
        <v>79</v>
      </c>
    </row>
    <row r="26" ht="12.75">
      <c r="A26" s="17" t="s">
        <v>74</v>
      </c>
    </row>
    <row r="27" ht="12.75">
      <c r="A27" s="17" t="s">
        <v>75</v>
      </c>
    </row>
    <row r="28" ht="12.75">
      <c r="A28" s="17" t="s">
        <v>76</v>
      </c>
    </row>
    <row r="29" ht="12.75">
      <c r="A29" s="17" t="s">
        <v>81</v>
      </c>
    </row>
    <row r="30" ht="12.75">
      <c r="A30" s="17" t="s">
        <v>77</v>
      </c>
    </row>
    <row r="31" ht="12.75">
      <c r="A31" s="17" t="s">
        <v>78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</cp:lastModifiedBy>
  <cp:lastPrinted>2013-04-16T14:25:32Z</cp:lastPrinted>
  <dcterms:created xsi:type="dcterms:W3CDTF">2001-08-02T04:21:03Z</dcterms:created>
  <dcterms:modified xsi:type="dcterms:W3CDTF">2013-07-22T22:00:10Z</dcterms:modified>
  <cp:category/>
  <cp:version/>
  <cp:contentType/>
  <cp:contentStatus/>
  <cp:revision>1</cp:revision>
</cp:coreProperties>
</file>