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F:\WD_PassPort\WD_PassPortArchive\personal\IDPA\FRIDPA_Archive13\FRIDPA\MatchResults\2013\"/>
    </mc:Choice>
  </mc:AlternateContent>
  <bookViews>
    <workbookView xWindow="120" yWindow="12" windowWidth="18972" windowHeight="9348" tabRatio="245"/>
  </bookViews>
  <sheets>
    <sheet name="Scoresheet" sheetId="1" r:id="rId1"/>
    <sheet name="Sheet1" sheetId="4" r:id="rId2"/>
    <sheet name="SortLookup" sheetId="2" r:id="rId3"/>
    <sheet name="Help" sheetId="3" r:id="rId4"/>
  </sheets>
  <definedNames>
    <definedName name="_xlnm.Print_Area" localSheetId="0">Scoresheet!$A$1:$IL$51</definedName>
    <definedName name="_xlnm.Print_Titles" localSheetId="0">Scoresheet!$A:$F,Scoresheet!$1:$2</definedName>
    <definedName name="Z_1229FF16_6ED5_4DBA_B9FE_D3EE84024C57_.wvu.PrintArea" localSheetId="0" hidden="1">Scoresheet!$A$1:$IK$2</definedName>
    <definedName name="Z_1229FF16_6ED5_4DBA_B9FE_D3EE84024C57_.wvu.PrintTitles" localSheetId="0" hidden="1">Scoresheet!$A:$F,Scoresheet!$1:$2</definedName>
  </definedNames>
  <calcPr calcId="152511" fullPrecision="0"/>
  <customWorkbookViews>
    <customWorkbookView name="Mick Marchi - Personal View" guid="{1229FF16-6ED5-4DBA-B9FE-D3EE84024C57}" mergeInterval="0" personalView="1" maximized="1" windowWidth="1063" windowHeight="646" tabRatio="245" activeSheetId="1" showComments="commIndAndComment"/>
    <customWorkbookView name=" James D. Morgan - Personal View" guid="{233156EF-6886-4018-8D35-72AEDB4F2C43}" mergeInterval="0" personalView="1" maximized="1" windowWidth="1221" windowHeight="736" tabRatio="202" activeSheetId="1"/>
  </customWorkbookViews>
  <webPublishing targetScreenSize="1024x768" codePage="20127"/>
</workbook>
</file>

<file path=xl/calcChain.xml><?xml version="1.0" encoding="utf-8"?>
<calcChain xmlns="http://schemas.openxmlformats.org/spreadsheetml/2006/main">
  <c r="I13" i="1" l="1"/>
  <c r="J13" i="1"/>
  <c r="O13" i="1"/>
  <c r="N13" i="1" s="1"/>
  <c r="AB13" i="1"/>
  <c r="AC13" i="1"/>
  <c r="AD13" i="1"/>
  <c r="AO13" i="1"/>
  <c r="AP13" i="1"/>
  <c r="AQ13" i="1"/>
  <c r="BA13" i="1"/>
  <c r="BB13" i="1"/>
  <c r="BC13" i="1"/>
  <c r="BL13" i="1"/>
  <c r="BM13" i="1"/>
  <c r="BN13" i="1"/>
  <c r="BY13" i="1"/>
  <c r="CB13" i="1" s="1"/>
  <c r="BZ13" i="1"/>
  <c r="CA13" i="1"/>
  <c r="CJ13" i="1"/>
  <c r="CK13" i="1"/>
  <c r="CL13" i="1"/>
  <c r="BO13" i="1" l="1"/>
  <c r="G13" i="1"/>
  <c r="H13" i="1" s="1"/>
  <c r="CM13" i="1"/>
  <c r="BD13" i="1"/>
  <c r="M13" i="1"/>
  <c r="AR13" i="1"/>
  <c r="AE13" i="1"/>
  <c r="L13" i="1"/>
  <c r="I42" i="1"/>
  <c r="J42" i="1"/>
  <c r="O42" i="1"/>
  <c r="N42" i="1" s="1"/>
  <c r="AB42" i="1"/>
  <c r="AC42" i="1"/>
  <c r="AD42" i="1"/>
  <c r="AO42" i="1"/>
  <c r="AP42" i="1"/>
  <c r="AQ42" i="1"/>
  <c r="BA42" i="1"/>
  <c r="BB42" i="1"/>
  <c r="BC42" i="1"/>
  <c r="BL42" i="1"/>
  <c r="BM42" i="1"/>
  <c r="BN42" i="1"/>
  <c r="BY42" i="1"/>
  <c r="CB42" i="1" s="1"/>
  <c r="BZ42" i="1"/>
  <c r="CA42" i="1"/>
  <c r="CJ42" i="1"/>
  <c r="CK42" i="1"/>
  <c r="CL42" i="1"/>
  <c r="K13" i="1" l="1"/>
  <c r="BO42" i="1"/>
  <c r="CM42" i="1"/>
  <c r="M42" i="1"/>
  <c r="BD42" i="1"/>
  <c r="AR42" i="1"/>
  <c r="AE42" i="1"/>
  <c r="G42" i="1"/>
  <c r="H42" i="1" s="1"/>
  <c r="L42" i="1"/>
  <c r="K42" i="1" s="1"/>
  <c r="CA8" i="1"/>
  <c r="BZ8" i="1"/>
  <c r="BY8" i="1"/>
  <c r="BN8" i="1"/>
  <c r="BM8" i="1"/>
  <c r="BL8" i="1"/>
  <c r="BC8" i="1"/>
  <c r="BB8" i="1"/>
  <c r="BA8" i="1"/>
  <c r="AQ8" i="1"/>
  <c r="AP8" i="1"/>
  <c r="AO8" i="1"/>
  <c r="AD8" i="1"/>
  <c r="AC8" i="1"/>
  <c r="AB8" i="1"/>
  <c r="O8" i="1"/>
  <c r="N8" i="1" s="1"/>
  <c r="J8" i="1"/>
  <c r="I8" i="1"/>
  <c r="AE8" i="1" l="1"/>
  <c r="CB8" i="1"/>
  <c r="AR8" i="1"/>
  <c r="BO8" i="1"/>
  <c r="G8" i="1"/>
  <c r="H8" i="1" s="1"/>
  <c r="BD8" i="1"/>
  <c r="I7" i="1"/>
  <c r="J7" i="1"/>
  <c r="O7" i="1"/>
  <c r="N7" i="1" s="1"/>
  <c r="AB7" i="1"/>
  <c r="AC7" i="1"/>
  <c r="AD7" i="1"/>
  <c r="AO7" i="1"/>
  <c r="AP7" i="1"/>
  <c r="AQ7" i="1"/>
  <c r="BA7" i="1"/>
  <c r="BB7" i="1"/>
  <c r="BC7" i="1"/>
  <c r="BL7" i="1"/>
  <c r="BM7" i="1"/>
  <c r="BN7" i="1"/>
  <c r="BY7" i="1"/>
  <c r="BZ7" i="1"/>
  <c r="CA7" i="1"/>
  <c r="CJ7" i="1"/>
  <c r="CK7" i="1"/>
  <c r="CL7" i="1"/>
  <c r="I38" i="1"/>
  <c r="J38" i="1"/>
  <c r="O38" i="1"/>
  <c r="N38" i="1" s="1"/>
  <c r="AB38" i="1"/>
  <c r="AC38" i="1"/>
  <c r="AD38" i="1"/>
  <c r="AO38" i="1"/>
  <c r="AP38" i="1"/>
  <c r="AQ38" i="1"/>
  <c r="BA38" i="1"/>
  <c r="BB38" i="1"/>
  <c r="BC38" i="1"/>
  <c r="BL38" i="1"/>
  <c r="BM38" i="1"/>
  <c r="BN38" i="1"/>
  <c r="BY38" i="1"/>
  <c r="BZ38" i="1"/>
  <c r="CA38" i="1"/>
  <c r="CJ38" i="1"/>
  <c r="CK38" i="1"/>
  <c r="CL38" i="1"/>
  <c r="I19" i="1"/>
  <c r="J19" i="1"/>
  <c r="O19" i="1"/>
  <c r="N19" i="1" s="1"/>
  <c r="AB19" i="1"/>
  <c r="AC19" i="1"/>
  <c r="AD19" i="1"/>
  <c r="AO19" i="1"/>
  <c r="AP19" i="1"/>
  <c r="AQ19" i="1"/>
  <c r="BA19" i="1"/>
  <c r="BB19" i="1"/>
  <c r="BC19" i="1"/>
  <c r="BL19" i="1"/>
  <c r="BM19" i="1"/>
  <c r="BN19" i="1"/>
  <c r="BY19" i="1"/>
  <c r="BZ19" i="1"/>
  <c r="CA19" i="1"/>
  <c r="CJ19" i="1"/>
  <c r="CK19" i="1"/>
  <c r="CL19" i="1"/>
  <c r="I36" i="1"/>
  <c r="J36" i="1"/>
  <c r="O36" i="1"/>
  <c r="N36" i="1" s="1"/>
  <c r="AB36" i="1"/>
  <c r="AC36" i="1"/>
  <c r="AD36" i="1"/>
  <c r="AO36" i="1"/>
  <c r="AP36" i="1"/>
  <c r="AQ36" i="1"/>
  <c r="BA36" i="1"/>
  <c r="BB36" i="1"/>
  <c r="BC36" i="1"/>
  <c r="BL36" i="1"/>
  <c r="BM36" i="1"/>
  <c r="BN36" i="1"/>
  <c r="BY36" i="1"/>
  <c r="BZ36" i="1"/>
  <c r="CA36" i="1"/>
  <c r="CJ36" i="1"/>
  <c r="CK36" i="1"/>
  <c r="CL36" i="1"/>
  <c r="I34" i="1"/>
  <c r="J34" i="1"/>
  <c r="O34" i="1"/>
  <c r="N34" i="1" s="1"/>
  <c r="AB34" i="1"/>
  <c r="AC34" i="1"/>
  <c r="AD34" i="1"/>
  <c r="AO34" i="1"/>
  <c r="AP34" i="1"/>
  <c r="AQ34" i="1"/>
  <c r="BA34" i="1"/>
  <c r="BB34" i="1"/>
  <c r="BC34" i="1"/>
  <c r="BL34" i="1"/>
  <c r="BM34" i="1"/>
  <c r="BN34" i="1"/>
  <c r="BY34" i="1"/>
  <c r="BZ34" i="1"/>
  <c r="CA34" i="1"/>
  <c r="CJ34" i="1"/>
  <c r="CK34" i="1"/>
  <c r="CL34" i="1"/>
  <c r="I26" i="1"/>
  <c r="J26" i="1"/>
  <c r="O26" i="1"/>
  <c r="N26" i="1" s="1"/>
  <c r="AB26" i="1"/>
  <c r="AC26" i="1"/>
  <c r="AD26" i="1"/>
  <c r="AO26" i="1"/>
  <c r="AP26" i="1"/>
  <c r="AQ26" i="1"/>
  <c r="BA26" i="1"/>
  <c r="BB26" i="1"/>
  <c r="BC26" i="1"/>
  <c r="BL26" i="1"/>
  <c r="BM26" i="1"/>
  <c r="BN26" i="1"/>
  <c r="BY26" i="1"/>
  <c r="BZ26" i="1"/>
  <c r="CA26" i="1"/>
  <c r="CJ26" i="1"/>
  <c r="CK26" i="1"/>
  <c r="CL26" i="1"/>
  <c r="I33" i="1"/>
  <c r="J33" i="1"/>
  <c r="O33" i="1"/>
  <c r="N33" i="1" s="1"/>
  <c r="AB33" i="1"/>
  <c r="AC33" i="1"/>
  <c r="AD33" i="1"/>
  <c r="AO33" i="1"/>
  <c r="AP33" i="1"/>
  <c r="AQ33" i="1"/>
  <c r="BA33" i="1"/>
  <c r="BB33" i="1"/>
  <c r="BC33" i="1"/>
  <c r="BL33" i="1"/>
  <c r="BM33" i="1"/>
  <c r="BN33" i="1"/>
  <c r="BY33" i="1"/>
  <c r="BZ33" i="1"/>
  <c r="CA33" i="1"/>
  <c r="CJ33" i="1"/>
  <c r="CK33" i="1"/>
  <c r="CL33" i="1"/>
  <c r="I44" i="1"/>
  <c r="J44" i="1"/>
  <c r="O44" i="1"/>
  <c r="N44" i="1" s="1"/>
  <c r="AB44" i="1"/>
  <c r="AC44" i="1"/>
  <c r="AD44" i="1"/>
  <c r="AO44" i="1"/>
  <c r="AP44" i="1"/>
  <c r="AQ44" i="1"/>
  <c r="BA44" i="1"/>
  <c r="BB44" i="1"/>
  <c r="BC44" i="1"/>
  <c r="BL44" i="1"/>
  <c r="BM44" i="1"/>
  <c r="BN44" i="1"/>
  <c r="BY44" i="1"/>
  <c r="BZ44" i="1"/>
  <c r="CA44" i="1"/>
  <c r="CJ44" i="1"/>
  <c r="CK44" i="1"/>
  <c r="CL44" i="1"/>
  <c r="I3" i="1"/>
  <c r="J3" i="1"/>
  <c r="O3" i="1"/>
  <c r="N3" i="1" s="1"/>
  <c r="AB3" i="1"/>
  <c r="AC3" i="1"/>
  <c r="AD3" i="1"/>
  <c r="AO3" i="1"/>
  <c r="AP3" i="1"/>
  <c r="AQ3" i="1"/>
  <c r="BA3" i="1"/>
  <c r="BB3" i="1"/>
  <c r="BC3" i="1"/>
  <c r="BL3" i="1"/>
  <c r="BM3" i="1"/>
  <c r="BN3" i="1"/>
  <c r="BY3" i="1"/>
  <c r="BZ3" i="1"/>
  <c r="CA3" i="1"/>
  <c r="CJ3" i="1"/>
  <c r="CK3" i="1"/>
  <c r="CL3" i="1"/>
  <c r="I15" i="1"/>
  <c r="J15" i="1"/>
  <c r="O15" i="1"/>
  <c r="N15" i="1" s="1"/>
  <c r="AB15" i="1"/>
  <c r="AC15" i="1"/>
  <c r="AD15" i="1"/>
  <c r="AO15" i="1"/>
  <c r="AP15" i="1"/>
  <c r="AQ15" i="1"/>
  <c r="BA15" i="1"/>
  <c r="BB15" i="1"/>
  <c r="BC15" i="1"/>
  <c r="BL15" i="1"/>
  <c r="BM15" i="1"/>
  <c r="BN15" i="1"/>
  <c r="BY15" i="1"/>
  <c r="BZ15" i="1"/>
  <c r="CA15" i="1"/>
  <c r="CJ15" i="1"/>
  <c r="CK15" i="1"/>
  <c r="CL15" i="1"/>
  <c r="I45" i="1"/>
  <c r="J45" i="1"/>
  <c r="O45" i="1"/>
  <c r="N45" i="1" s="1"/>
  <c r="AB45" i="1"/>
  <c r="AC45" i="1"/>
  <c r="AD45" i="1"/>
  <c r="AO45" i="1"/>
  <c r="AP45" i="1"/>
  <c r="AQ45" i="1"/>
  <c r="BA45" i="1"/>
  <c r="BB45" i="1"/>
  <c r="BC45" i="1"/>
  <c r="BL45" i="1"/>
  <c r="BM45" i="1"/>
  <c r="BN45" i="1"/>
  <c r="BY45" i="1"/>
  <c r="BZ45" i="1"/>
  <c r="CA45" i="1"/>
  <c r="CJ45" i="1"/>
  <c r="CK45" i="1"/>
  <c r="CL45" i="1"/>
  <c r="I46" i="1"/>
  <c r="J46" i="1"/>
  <c r="O46" i="1"/>
  <c r="N46" i="1" s="1"/>
  <c r="AB46" i="1"/>
  <c r="AC46" i="1"/>
  <c r="AD46" i="1"/>
  <c r="AO46" i="1"/>
  <c r="AP46" i="1"/>
  <c r="AQ46" i="1"/>
  <c r="BA46" i="1"/>
  <c r="BB46" i="1"/>
  <c r="BC46" i="1"/>
  <c r="BL46" i="1"/>
  <c r="BM46" i="1"/>
  <c r="BN46" i="1"/>
  <c r="BY46" i="1"/>
  <c r="BZ46" i="1"/>
  <c r="CA46" i="1"/>
  <c r="CJ46" i="1"/>
  <c r="CK46" i="1"/>
  <c r="CL46" i="1"/>
  <c r="CJ28" i="1"/>
  <c r="CK28" i="1"/>
  <c r="CL28" i="1"/>
  <c r="CJ27" i="1"/>
  <c r="CK27" i="1"/>
  <c r="CL27" i="1"/>
  <c r="CJ25" i="1"/>
  <c r="CK25" i="1"/>
  <c r="CL25" i="1"/>
  <c r="CJ24" i="1"/>
  <c r="CK24" i="1"/>
  <c r="CL24" i="1"/>
  <c r="CJ17" i="1"/>
  <c r="CK17" i="1"/>
  <c r="CL17" i="1"/>
  <c r="CJ21" i="1"/>
  <c r="CK21" i="1"/>
  <c r="CL21" i="1"/>
  <c r="CJ29" i="1"/>
  <c r="CK29" i="1"/>
  <c r="CL29" i="1"/>
  <c r="CJ14" i="1"/>
  <c r="CK14" i="1"/>
  <c r="CL14" i="1"/>
  <c r="CJ35" i="1"/>
  <c r="CK35" i="1"/>
  <c r="CL35" i="1"/>
  <c r="CJ39" i="1"/>
  <c r="CK39" i="1"/>
  <c r="CL39" i="1"/>
  <c r="BO38" i="1" l="1"/>
  <c r="CM38" i="1"/>
  <c r="CM46" i="1"/>
  <c r="AR46" i="1"/>
  <c r="BD3" i="1"/>
  <c r="CM3" i="1"/>
  <c r="AR3" i="1"/>
  <c r="G33" i="1"/>
  <c r="H33" i="1" s="1"/>
  <c r="BO3" i="1"/>
  <c r="CB3" i="1"/>
  <c r="AE3" i="1"/>
  <c r="M33" i="1"/>
  <c r="M45" i="1"/>
  <c r="CM15" i="1"/>
  <c r="AR15" i="1"/>
  <c r="M3" i="1"/>
  <c r="BD26" i="1"/>
  <c r="M26" i="1"/>
  <c r="CB45" i="1"/>
  <c r="AE45" i="1"/>
  <c r="BD44" i="1"/>
  <c r="CM33" i="1"/>
  <c r="AR33" i="1"/>
  <c r="G26" i="1"/>
  <c r="H26" i="1" s="1"/>
  <c r="G19" i="1"/>
  <c r="H19" i="1" s="1"/>
  <c r="CB38" i="1"/>
  <c r="BD7" i="1"/>
  <c r="L38" i="1"/>
  <c r="G3" i="1"/>
  <c r="H3" i="1" s="1"/>
  <c r="G38" i="1"/>
  <c r="H38" i="1" s="1"/>
  <c r="G15" i="1"/>
  <c r="H15" i="1" s="1"/>
  <c r="BO34" i="1"/>
  <c r="BO36" i="1"/>
  <c r="BO7" i="1"/>
  <c r="BO19" i="1"/>
  <c r="L33" i="1"/>
  <c r="CM45" i="1"/>
  <c r="M44" i="1"/>
  <c r="BD46" i="1"/>
  <c r="M46" i="1"/>
  <c r="AR45" i="1"/>
  <c r="L45" i="1"/>
  <c r="G45" i="1"/>
  <c r="H45" i="1" s="1"/>
  <c r="BD15" i="1"/>
  <c r="M15" i="1"/>
  <c r="BO44" i="1"/>
  <c r="BD33" i="1"/>
  <c r="BO26" i="1"/>
  <c r="BO46" i="1"/>
  <c r="BD45" i="1"/>
  <c r="BO15" i="1"/>
  <c r="CB44" i="1"/>
  <c r="AE44" i="1"/>
  <c r="G44" i="1"/>
  <c r="H44" i="1" s="1"/>
  <c r="BO33" i="1"/>
  <c r="CB26" i="1"/>
  <c r="AE26" i="1"/>
  <c r="CB46" i="1"/>
  <c r="AE46" i="1"/>
  <c r="G46" i="1"/>
  <c r="H46" i="1" s="1"/>
  <c r="BO45" i="1"/>
  <c r="CB15" i="1"/>
  <c r="AE15" i="1"/>
  <c r="L3" i="1"/>
  <c r="CM44" i="1"/>
  <c r="AR44" i="1"/>
  <c r="CB33" i="1"/>
  <c r="AE33" i="1"/>
  <c r="CM26" i="1"/>
  <c r="AR26" i="1"/>
  <c r="CM34" i="1"/>
  <c r="CB34" i="1"/>
  <c r="BD34" i="1"/>
  <c r="M34" i="1"/>
  <c r="AR34" i="1"/>
  <c r="AE34" i="1"/>
  <c r="G34" i="1"/>
  <c r="H34" i="1" s="1"/>
  <c r="CM36" i="1"/>
  <c r="CB36" i="1"/>
  <c r="BD36" i="1"/>
  <c r="M36" i="1"/>
  <c r="AR36" i="1"/>
  <c r="L36" i="1"/>
  <c r="AE36" i="1"/>
  <c r="G36" i="1"/>
  <c r="H36" i="1" s="1"/>
  <c r="CM19" i="1"/>
  <c r="CB19" i="1"/>
  <c r="BD19" i="1"/>
  <c r="M19" i="1"/>
  <c r="AR19" i="1"/>
  <c r="AE19" i="1"/>
  <c r="M38" i="1"/>
  <c r="BD38" i="1"/>
  <c r="AR38" i="1"/>
  <c r="AE38" i="1"/>
  <c r="CM7" i="1"/>
  <c r="CB7" i="1"/>
  <c r="AR7" i="1"/>
  <c r="M7" i="1"/>
  <c r="AE7" i="1"/>
  <c r="G7" i="1"/>
  <c r="H7" i="1" s="1"/>
  <c r="CM14" i="1"/>
  <c r="L46" i="1"/>
  <c r="L44" i="1"/>
  <c r="L34" i="1"/>
  <c r="L7" i="1"/>
  <c r="L15" i="1"/>
  <c r="L26" i="1"/>
  <c r="L19" i="1"/>
  <c r="CM17" i="1"/>
  <c r="CM27" i="1"/>
  <c r="CM21" i="1"/>
  <c r="CM25" i="1"/>
  <c r="CM29" i="1"/>
  <c r="CM24" i="1"/>
  <c r="CM28" i="1"/>
  <c r="CM39" i="1"/>
  <c r="CM35" i="1"/>
  <c r="I28" i="1"/>
  <c r="J28" i="1"/>
  <c r="O28" i="1"/>
  <c r="N28" i="1" s="1"/>
  <c r="AB28" i="1"/>
  <c r="AC28" i="1"/>
  <c r="AD28" i="1"/>
  <c r="AO28" i="1"/>
  <c r="AP28" i="1"/>
  <c r="AQ28" i="1"/>
  <c r="BA28" i="1"/>
  <c r="BB28" i="1"/>
  <c r="BC28" i="1"/>
  <c r="BL28" i="1"/>
  <c r="BM28" i="1"/>
  <c r="BN28" i="1"/>
  <c r="BY28" i="1"/>
  <c r="BZ28" i="1"/>
  <c r="CA28" i="1"/>
  <c r="I17" i="1"/>
  <c r="J17" i="1"/>
  <c r="O17" i="1"/>
  <c r="N17" i="1" s="1"/>
  <c r="AB17" i="1"/>
  <c r="AC17" i="1"/>
  <c r="AD17" i="1"/>
  <c r="AO17" i="1"/>
  <c r="AP17" i="1"/>
  <c r="AQ17" i="1"/>
  <c r="BA17" i="1"/>
  <c r="BB17" i="1"/>
  <c r="BC17" i="1"/>
  <c r="BL17" i="1"/>
  <c r="BM17" i="1"/>
  <c r="BN17" i="1"/>
  <c r="BY17" i="1"/>
  <c r="BZ17" i="1"/>
  <c r="CA17" i="1"/>
  <c r="I39" i="1"/>
  <c r="J39" i="1"/>
  <c r="O39" i="1"/>
  <c r="N39" i="1" s="1"/>
  <c r="AB39" i="1"/>
  <c r="AC39" i="1"/>
  <c r="AD39" i="1"/>
  <c r="AO39" i="1"/>
  <c r="AP39" i="1"/>
  <c r="AQ39" i="1"/>
  <c r="BA39" i="1"/>
  <c r="BB39" i="1"/>
  <c r="BC39" i="1"/>
  <c r="BL39" i="1"/>
  <c r="BM39" i="1"/>
  <c r="BN39" i="1"/>
  <c r="BY39" i="1"/>
  <c r="BZ39" i="1"/>
  <c r="CA39" i="1"/>
  <c r="I14" i="1"/>
  <c r="J14" i="1"/>
  <c r="O14" i="1"/>
  <c r="N14" i="1" s="1"/>
  <c r="AB14" i="1"/>
  <c r="AC14" i="1"/>
  <c r="AD14" i="1"/>
  <c r="AO14" i="1"/>
  <c r="AP14" i="1"/>
  <c r="AQ14" i="1"/>
  <c r="BA14" i="1"/>
  <c r="BB14" i="1"/>
  <c r="BC14" i="1"/>
  <c r="BL14" i="1"/>
  <c r="BM14" i="1"/>
  <c r="BN14" i="1"/>
  <c r="BY14" i="1"/>
  <c r="BZ14" i="1"/>
  <c r="CA14" i="1"/>
  <c r="I35" i="1"/>
  <c r="J35" i="1"/>
  <c r="O35" i="1"/>
  <c r="N35" i="1" s="1"/>
  <c r="AB35" i="1"/>
  <c r="AC35" i="1"/>
  <c r="AD35" i="1"/>
  <c r="AO35" i="1"/>
  <c r="AP35" i="1"/>
  <c r="AQ35" i="1"/>
  <c r="BA35" i="1"/>
  <c r="BB35" i="1"/>
  <c r="BC35" i="1"/>
  <c r="BL35" i="1"/>
  <c r="BM35" i="1"/>
  <c r="BN35" i="1"/>
  <c r="BY35" i="1"/>
  <c r="BZ35" i="1"/>
  <c r="CA35" i="1"/>
  <c r="CJ37" i="1"/>
  <c r="CK37" i="1"/>
  <c r="CL37" i="1"/>
  <c r="CJ11" i="1"/>
  <c r="CK11" i="1"/>
  <c r="CL11" i="1"/>
  <c r="CJ41" i="1"/>
  <c r="CK41" i="1"/>
  <c r="CL41" i="1"/>
  <c r="CJ8" i="1"/>
  <c r="L8" i="1" s="1"/>
  <c r="CK8" i="1"/>
  <c r="CL8" i="1"/>
  <c r="M8" i="1" s="1"/>
  <c r="CJ30" i="1"/>
  <c r="CK30" i="1"/>
  <c r="CL30" i="1"/>
  <c r="CJ6" i="1"/>
  <c r="CK6" i="1"/>
  <c r="CL6" i="1"/>
  <c r="CJ40" i="1"/>
  <c r="CK40" i="1"/>
  <c r="CL40" i="1"/>
  <c r="CJ23" i="1"/>
  <c r="CK23" i="1"/>
  <c r="CL23" i="1"/>
  <c r="CJ18" i="1"/>
  <c r="CK18" i="1"/>
  <c r="CL18" i="1"/>
  <c r="CJ5" i="1"/>
  <c r="CK5" i="1"/>
  <c r="CL5" i="1"/>
  <c r="CJ4" i="1"/>
  <c r="CK4" i="1"/>
  <c r="CL4" i="1"/>
  <c r="CJ10" i="1"/>
  <c r="CK10" i="1"/>
  <c r="CL10" i="1"/>
  <c r="CJ32" i="1"/>
  <c r="CK32" i="1"/>
  <c r="CL32" i="1"/>
  <c r="CJ31" i="1"/>
  <c r="CK31" i="1"/>
  <c r="CL31" i="1"/>
  <c r="CJ9" i="1"/>
  <c r="CK9" i="1"/>
  <c r="CL9" i="1"/>
  <c r="I41" i="1"/>
  <c r="J41" i="1"/>
  <c r="I30" i="1"/>
  <c r="J30" i="1"/>
  <c r="I23" i="1"/>
  <c r="J23" i="1"/>
  <c r="I37" i="1"/>
  <c r="J37" i="1"/>
  <c r="I21" i="1"/>
  <c r="J21" i="1"/>
  <c r="AB37" i="1"/>
  <c r="AO37" i="1"/>
  <c r="BA37" i="1"/>
  <c r="BL37" i="1"/>
  <c r="BY37" i="1"/>
  <c r="AD37" i="1"/>
  <c r="AQ37" i="1"/>
  <c r="BC37" i="1"/>
  <c r="BN37" i="1"/>
  <c r="CA37" i="1"/>
  <c r="O37" i="1"/>
  <c r="N37" i="1" s="1"/>
  <c r="AC37" i="1"/>
  <c r="AP37" i="1"/>
  <c r="BB37" i="1"/>
  <c r="BM37" i="1"/>
  <c r="BZ37" i="1"/>
  <c r="I5" i="1"/>
  <c r="J5" i="1"/>
  <c r="I4" i="1"/>
  <c r="J4" i="1"/>
  <c r="AB4" i="1"/>
  <c r="AO4" i="1"/>
  <c r="BA4" i="1"/>
  <c r="BL4" i="1"/>
  <c r="BY4" i="1"/>
  <c r="AD4" i="1"/>
  <c r="AQ4" i="1"/>
  <c r="BC4" i="1"/>
  <c r="BN4" i="1"/>
  <c r="CA4" i="1"/>
  <c r="O4" i="1"/>
  <c r="N4" i="1" s="1"/>
  <c r="AC4" i="1"/>
  <c r="AP4" i="1"/>
  <c r="BB4" i="1"/>
  <c r="BM4" i="1"/>
  <c r="BZ4" i="1"/>
  <c r="I40" i="1"/>
  <c r="J40" i="1"/>
  <c r="AB40" i="1"/>
  <c r="AO40" i="1"/>
  <c r="BA40" i="1"/>
  <c r="BL40" i="1"/>
  <c r="BY40" i="1"/>
  <c r="AD40" i="1"/>
  <c r="AQ40" i="1"/>
  <c r="BC40" i="1"/>
  <c r="BN40" i="1"/>
  <c r="CA40" i="1"/>
  <c r="O40" i="1"/>
  <c r="N40" i="1" s="1"/>
  <c r="AC40" i="1"/>
  <c r="AP40" i="1"/>
  <c r="BB40" i="1"/>
  <c r="BM40" i="1"/>
  <c r="BZ40" i="1"/>
  <c r="I25" i="1"/>
  <c r="J25" i="1"/>
  <c r="I31" i="1"/>
  <c r="J31" i="1"/>
  <c r="AB31" i="1"/>
  <c r="AO31" i="1"/>
  <c r="BA31" i="1"/>
  <c r="BL31" i="1"/>
  <c r="BY31" i="1"/>
  <c r="AD31" i="1"/>
  <c r="AQ31" i="1"/>
  <c r="BC31" i="1"/>
  <c r="BN31" i="1"/>
  <c r="CA31" i="1"/>
  <c r="O31" i="1"/>
  <c r="N31" i="1" s="1"/>
  <c r="AC31" i="1"/>
  <c r="AP31" i="1"/>
  <c r="BB31" i="1"/>
  <c r="BM31" i="1"/>
  <c r="BZ31" i="1"/>
  <c r="I27" i="1"/>
  <c r="J27" i="1"/>
  <c r="AB27" i="1"/>
  <c r="AO27" i="1"/>
  <c r="BA27" i="1"/>
  <c r="BL27" i="1"/>
  <c r="BY27" i="1"/>
  <c r="AD27" i="1"/>
  <c r="AQ27" i="1"/>
  <c r="BC27" i="1"/>
  <c r="BN27" i="1"/>
  <c r="CA27" i="1"/>
  <c r="O27" i="1"/>
  <c r="N27" i="1" s="1"/>
  <c r="AC27" i="1"/>
  <c r="AP27" i="1"/>
  <c r="BB27" i="1"/>
  <c r="BM27" i="1"/>
  <c r="BZ27" i="1"/>
  <c r="I6" i="1"/>
  <c r="J6" i="1"/>
  <c r="I9" i="1"/>
  <c r="J9" i="1"/>
  <c r="AB6" i="1"/>
  <c r="AO6" i="1"/>
  <c r="BA6" i="1"/>
  <c r="BL6" i="1"/>
  <c r="BY6" i="1"/>
  <c r="AD6" i="1"/>
  <c r="AQ6" i="1"/>
  <c r="BC6" i="1"/>
  <c r="BN6" i="1"/>
  <c r="CA6" i="1"/>
  <c r="O6" i="1"/>
  <c r="N6" i="1" s="1"/>
  <c r="AC6" i="1"/>
  <c r="AP6" i="1"/>
  <c r="BB6" i="1"/>
  <c r="BM6" i="1"/>
  <c r="BZ6" i="1"/>
  <c r="I11" i="1"/>
  <c r="J11" i="1"/>
  <c r="AB11" i="1"/>
  <c r="AO11" i="1"/>
  <c r="BA11" i="1"/>
  <c r="BL11" i="1"/>
  <c r="BY11" i="1"/>
  <c r="AD11" i="1"/>
  <c r="AQ11" i="1"/>
  <c r="BC11" i="1"/>
  <c r="BN11" i="1"/>
  <c r="CA11" i="1"/>
  <c r="O11" i="1"/>
  <c r="N11" i="1" s="1"/>
  <c r="AC11" i="1"/>
  <c r="AP11" i="1"/>
  <c r="BB11" i="1"/>
  <c r="BM11" i="1"/>
  <c r="BZ11" i="1"/>
  <c r="AB41" i="1"/>
  <c r="AO41" i="1"/>
  <c r="BA41" i="1"/>
  <c r="BL41" i="1"/>
  <c r="BY41" i="1"/>
  <c r="AD41" i="1"/>
  <c r="AQ41" i="1"/>
  <c r="BC41" i="1"/>
  <c r="BN41" i="1"/>
  <c r="CA41" i="1"/>
  <c r="O41" i="1"/>
  <c r="N41" i="1" s="1"/>
  <c r="AC41" i="1"/>
  <c r="AP41" i="1"/>
  <c r="BB41" i="1"/>
  <c r="BM41" i="1"/>
  <c r="BZ41" i="1"/>
  <c r="AB25" i="1"/>
  <c r="AO25" i="1"/>
  <c r="BA25" i="1"/>
  <c r="BL25" i="1"/>
  <c r="BY25" i="1"/>
  <c r="AD25" i="1"/>
  <c r="AQ25" i="1"/>
  <c r="BC25" i="1"/>
  <c r="BN25" i="1"/>
  <c r="CA25" i="1"/>
  <c r="O25" i="1"/>
  <c r="N25" i="1" s="1"/>
  <c r="AC25" i="1"/>
  <c r="AP25" i="1"/>
  <c r="BB25" i="1"/>
  <c r="BM25" i="1"/>
  <c r="BZ25" i="1"/>
  <c r="I10" i="1"/>
  <c r="J10" i="1"/>
  <c r="AB10" i="1"/>
  <c r="AO10" i="1"/>
  <c r="BA10" i="1"/>
  <c r="BL10" i="1"/>
  <c r="BY10" i="1"/>
  <c r="AD10" i="1"/>
  <c r="AQ10" i="1"/>
  <c r="BC10" i="1"/>
  <c r="BN10" i="1"/>
  <c r="CA10" i="1"/>
  <c r="O10" i="1"/>
  <c r="N10" i="1" s="1"/>
  <c r="AC10" i="1"/>
  <c r="AP10" i="1"/>
  <c r="BB10" i="1"/>
  <c r="BM10" i="1"/>
  <c r="BZ10" i="1"/>
  <c r="AB5" i="1"/>
  <c r="AO5" i="1"/>
  <c r="BA5" i="1"/>
  <c r="BL5" i="1"/>
  <c r="BY5" i="1"/>
  <c r="AD5" i="1"/>
  <c r="AQ5" i="1"/>
  <c r="BC5" i="1"/>
  <c r="BN5" i="1"/>
  <c r="CA5" i="1"/>
  <c r="O5" i="1"/>
  <c r="N5" i="1" s="1"/>
  <c r="AC5" i="1"/>
  <c r="AP5" i="1"/>
  <c r="BB5" i="1"/>
  <c r="BM5" i="1"/>
  <c r="BZ5" i="1"/>
  <c r="I29" i="1"/>
  <c r="J29" i="1"/>
  <c r="AB29" i="1"/>
  <c r="AO29" i="1"/>
  <c r="BA29" i="1"/>
  <c r="BL29" i="1"/>
  <c r="BY29" i="1"/>
  <c r="AD29" i="1"/>
  <c r="AQ29" i="1"/>
  <c r="BC29" i="1"/>
  <c r="BN29" i="1"/>
  <c r="CA29" i="1"/>
  <c r="O29" i="1"/>
  <c r="N29" i="1" s="1"/>
  <c r="AC29" i="1"/>
  <c r="AP29" i="1"/>
  <c r="BB29" i="1"/>
  <c r="BM29" i="1"/>
  <c r="BZ29" i="1"/>
  <c r="AB9" i="1"/>
  <c r="AO9" i="1"/>
  <c r="BA9" i="1"/>
  <c r="BL9" i="1"/>
  <c r="BY9" i="1"/>
  <c r="AD9" i="1"/>
  <c r="AQ9" i="1"/>
  <c r="BC9" i="1"/>
  <c r="BN9" i="1"/>
  <c r="CA9" i="1"/>
  <c r="O9" i="1"/>
  <c r="N9" i="1" s="1"/>
  <c r="AC9" i="1"/>
  <c r="AP9" i="1"/>
  <c r="BB9" i="1"/>
  <c r="BM9" i="1"/>
  <c r="BZ9" i="1"/>
  <c r="I24" i="1"/>
  <c r="J24" i="1"/>
  <c r="AB24" i="1"/>
  <c r="AO24" i="1"/>
  <c r="BA24" i="1"/>
  <c r="BL24" i="1"/>
  <c r="BY24" i="1"/>
  <c r="AD24" i="1"/>
  <c r="AQ24" i="1"/>
  <c r="BC24" i="1"/>
  <c r="BN24" i="1"/>
  <c r="CA24" i="1"/>
  <c r="O24" i="1"/>
  <c r="N24" i="1" s="1"/>
  <c r="AC24" i="1"/>
  <c r="AP24" i="1"/>
  <c r="BB24" i="1"/>
  <c r="BM24" i="1"/>
  <c r="BZ24" i="1"/>
  <c r="I32" i="1"/>
  <c r="J32" i="1"/>
  <c r="AB32" i="1"/>
  <c r="AO32" i="1"/>
  <c r="BA32" i="1"/>
  <c r="BL32" i="1"/>
  <c r="BY32" i="1"/>
  <c r="AD32" i="1"/>
  <c r="AQ32" i="1"/>
  <c r="BC32" i="1"/>
  <c r="BN32" i="1"/>
  <c r="CA32" i="1"/>
  <c r="O32" i="1"/>
  <c r="N32" i="1" s="1"/>
  <c r="AC32" i="1"/>
  <c r="AP32" i="1"/>
  <c r="BB32" i="1"/>
  <c r="BM32" i="1"/>
  <c r="BZ32" i="1"/>
  <c r="AB30" i="1"/>
  <c r="AO30" i="1"/>
  <c r="BA30" i="1"/>
  <c r="BL30" i="1"/>
  <c r="BY30" i="1"/>
  <c r="AD30" i="1"/>
  <c r="AQ30" i="1"/>
  <c r="BC30" i="1"/>
  <c r="BN30" i="1"/>
  <c r="CA30" i="1"/>
  <c r="O30" i="1"/>
  <c r="N30" i="1" s="1"/>
  <c r="AC30" i="1"/>
  <c r="AP30" i="1"/>
  <c r="BB30" i="1"/>
  <c r="BM30" i="1"/>
  <c r="BZ30" i="1"/>
  <c r="AB23" i="1"/>
  <c r="AO23" i="1"/>
  <c r="BA23" i="1"/>
  <c r="BL23" i="1"/>
  <c r="BY23" i="1"/>
  <c r="CU23" i="1"/>
  <c r="DF23" i="1"/>
  <c r="DQ23" i="1"/>
  <c r="EB23" i="1"/>
  <c r="EM23" i="1"/>
  <c r="EX23" i="1"/>
  <c r="FI23" i="1"/>
  <c r="FT23" i="1"/>
  <c r="GE23" i="1"/>
  <c r="GP23" i="1"/>
  <c r="HA23" i="1"/>
  <c r="HL23" i="1"/>
  <c r="HW23" i="1"/>
  <c r="IH23" i="1"/>
  <c r="AD23" i="1"/>
  <c r="AQ23" i="1"/>
  <c r="BC23" i="1"/>
  <c r="BN23" i="1"/>
  <c r="CA23" i="1"/>
  <c r="CW23" i="1"/>
  <c r="DH23" i="1"/>
  <c r="DS23" i="1"/>
  <c r="ED23" i="1"/>
  <c r="EO23" i="1"/>
  <c r="EZ23" i="1"/>
  <c r="FK23" i="1"/>
  <c r="FV23" i="1"/>
  <c r="GG23" i="1"/>
  <c r="GR23" i="1"/>
  <c r="HC23" i="1"/>
  <c r="HN23" i="1"/>
  <c r="HY23" i="1"/>
  <c r="IJ23" i="1"/>
  <c r="O23" i="1"/>
  <c r="N23" i="1" s="1"/>
  <c r="AC23" i="1"/>
  <c r="AP23" i="1"/>
  <c r="BB23" i="1"/>
  <c r="BM23" i="1"/>
  <c r="BZ23" i="1"/>
  <c r="AB21" i="1"/>
  <c r="AO21" i="1"/>
  <c r="BA21" i="1"/>
  <c r="BL21" i="1"/>
  <c r="BY21" i="1"/>
  <c r="AD21" i="1"/>
  <c r="AQ21" i="1"/>
  <c r="BC21" i="1"/>
  <c r="BN21" i="1"/>
  <c r="CA21" i="1"/>
  <c r="O21" i="1"/>
  <c r="N21" i="1" s="1"/>
  <c r="AC21" i="1"/>
  <c r="AP21" i="1"/>
  <c r="BB21" i="1"/>
  <c r="BM21" i="1"/>
  <c r="BZ21" i="1"/>
  <c r="I18" i="1"/>
  <c r="J18" i="1"/>
  <c r="AB18" i="1"/>
  <c r="AO18" i="1"/>
  <c r="BA18" i="1"/>
  <c r="BL18" i="1"/>
  <c r="BY18" i="1"/>
  <c r="AD18" i="1"/>
  <c r="AQ18" i="1"/>
  <c r="BC18" i="1"/>
  <c r="BN18" i="1"/>
  <c r="CA18" i="1"/>
  <c r="O18" i="1"/>
  <c r="N18" i="1" s="1"/>
  <c r="AC18" i="1"/>
  <c r="AP18" i="1"/>
  <c r="BB18" i="1"/>
  <c r="BM18" i="1"/>
  <c r="BZ18" i="1"/>
  <c r="CV23" i="1"/>
  <c r="DG23" i="1"/>
  <c r="DR23" i="1"/>
  <c r="EC23" i="1"/>
  <c r="EN23" i="1"/>
  <c r="EY23" i="1"/>
  <c r="FJ23" i="1"/>
  <c r="FU23" i="1"/>
  <c r="GF23" i="1"/>
  <c r="GQ23" i="1"/>
  <c r="HB23" i="1"/>
  <c r="HM23" i="1"/>
  <c r="HX23" i="1"/>
  <c r="II23" i="1"/>
  <c r="K8" i="1" l="1"/>
  <c r="K33" i="1"/>
  <c r="K38" i="1"/>
  <c r="K26" i="1"/>
  <c r="K45" i="1"/>
  <c r="K44" i="1"/>
  <c r="K3" i="1"/>
  <c r="K15" i="1"/>
  <c r="K46" i="1"/>
  <c r="K34" i="1"/>
  <c r="K36" i="1"/>
  <c r="K19" i="1"/>
  <c r="K7" i="1"/>
  <c r="BO40" i="1"/>
  <c r="FL23" i="1"/>
  <c r="AE24" i="1"/>
  <c r="M5" i="1"/>
  <c r="CM18" i="1"/>
  <c r="CM40" i="1"/>
  <c r="BO4" i="1"/>
  <c r="CB37" i="1"/>
  <c r="CM41" i="1"/>
  <c r="BD40" i="1"/>
  <c r="CM9" i="1"/>
  <c r="FA23" i="1"/>
  <c r="DI23" i="1"/>
  <c r="L18" i="1"/>
  <c r="HD23" i="1"/>
  <c r="AE29" i="1"/>
  <c r="AE5" i="1"/>
  <c r="CB6" i="1"/>
  <c r="AE6" i="1"/>
  <c r="AR25" i="1"/>
  <c r="AE11" i="1"/>
  <c r="BD6" i="1"/>
  <c r="BO27" i="1"/>
  <c r="AR40" i="1"/>
  <c r="CB4" i="1"/>
  <c r="L4" i="1"/>
  <c r="CM5" i="1"/>
  <c r="CM23" i="1"/>
  <c r="CM6" i="1"/>
  <c r="CM30" i="1"/>
  <c r="CM8" i="1"/>
  <c r="BD17" i="1"/>
  <c r="L6" i="1"/>
  <c r="AR27" i="1"/>
  <c r="BO31" i="1"/>
  <c r="AR18" i="1"/>
  <c r="BD23" i="1"/>
  <c r="IK23" i="1"/>
  <c r="GS23" i="1"/>
  <c r="AR5" i="1"/>
  <c r="L10" i="1"/>
  <c r="CB31" i="1"/>
  <c r="AE4" i="1"/>
  <c r="BO17" i="1"/>
  <c r="DT23" i="1"/>
  <c r="BO23" i="1"/>
  <c r="BD32" i="1"/>
  <c r="CB9" i="1"/>
  <c r="CB5" i="1"/>
  <c r="BD5" i="1"/>
  <c r="BO10" i="1"/>
  <c r="CM10" i="1"/>
  <c r="CB17" i="1"/>
  <c r="M40" i="1"/>
  <c r="CM11" i="1"/>
  <c r="GH23" i="1"/>
  <c r="HO23" i="1"/>
  <c r="FW23" i="1"/>
  <c r="EE23" i="1"/>
  <c r="CB23" i="1"/>
  <c r="AR30" i="1"/>
  <c r="AR24" i="1"/>
  <c r="BD41" i="1"/>
  <c r="BD37" i="1"/>
  <c r="BO14" i="1"/>
  <c r="AR17" i="1"/>
  <c r="AE25" i="1"/>
  <c r="AE41" i="1"/>
  <c r="AE31" i="1"/>
  <c r="AE37" i="1"/>
  <c r="M31" i="1"/>
  <c r="AE30" i="1"/>
  <c r="AE9" i="1"/>
  <c r="M11" i="1"/>
  <c r="AR41" i="1"/>
  <c r="AR11" i="1"/>
  <c r="AR31" i="1"/>
  <c r="AR37" i="1"/>
  <c r="M17" i="1"/>
  <c r="BD29" i="1"/>
  <c r="BD30" i="1"/>
  <c r="BD9" i="1"/>
  <c r="M32" i="1"/>
  <c r="BD31" i="1"/>
  <c r="CB24" i="1"/>
  <c r="L29" i="1"/>
  <c r="CB25" i="1"/>
  <c r="M25" i="1"/>
  <c r="M41" i="1"/>
  <c r="CB41" i="1"/>
  <c r="CB27" i="1"/>
  <c r="M27" i="1"/>
  <c r="M37" i="1"/>
  <c r="CB30" i="1"/>
  <c r="CB32" i="1"/>
  <c r="L32" i="1"/>
  <c r="L37" i="1"/>
  <c r="L27" i="1"/>
  <c r="L31" i="1"/>
  <c r="BD27" i="1"/>
  <c r="BO32" i="1"/>
  <c r="AR32" i="1"/>
  <c r="L24" i="1"/>
  <c r="M29" i="1"/>
  <c r="CM31" i="1"/>
  <c r="BO35" i="1"/>
  <c r="M23" i="1"/>
  <c r="M10" i="1"/>
  <c r="L30" i="1"/>
  <c r="L25" i="1"/>
  <c r="BO25" i="1"/>
  <c r="CB18" i="1"/>
  <c r="M4" i="1"/>
  <c r="BO37" i="1"/>
  <c r="BD25" i="1"/>
  <c r="BO41" i="1"/>
  <c r="CB11" i="1"/>
  <c r="BO11" i="1"/>
  <c r="M6" i="1"/>
  <c r="AR6" i="1"/>
  <c r="CB40" i="1"/>
  <c r="AE40" i="1"/>
  <c r="AE18" i="1"/>
  <c r="CB21" i="1"/>
  <c r="AE21" i="1"/>
  <c r="M21" i="1"/>
  <c r="HZ23" i="1"/>
  <c r="M18" i="1"/>
  <c r="BO18" i="1"/>
  <c r="BD21" i="1"/>
  <c r="AE32" i="1"/>
  <c r="BO24" i="1"/>
  <c r="M24" i="1"/>
  <c r="BD24" i="1"/>
  <c r="AR9" i="1"/>
  <c r="M9" i="1"/>
  <c r="L9" i="1"/>
  <c r="AR29" i="1"/>
  <c r="CB29" i="1"/>
  <c r="BO5" i="1"/>
  <c r="CB10" i="1"/>
  <c r="AE10" i="1"/>
  <c r="AR10" i="1"/>
  <c r="BD4" i="1"/>
  <c r="G4" i="1"/>
  <c r="G39" i="1"/>
  <c r="H39" i="1" s="1"/>
  <c r="L17" i="1"/>
  <c r="M14" i="1"/>
  <c r="AR14" i="1"/>
  <c r="G14" i="1"/>
  <c r="H14" i="1" s="1"/>
  <c r="AR39" i="1"/>
  <c r="AE23" i="1"/>
  <c r="L23" i="1"/>
  <c r="BO30" i="1"/>
  <c r="M30" i="1"/>
  <c r="L11" i="1"/>
  <c r="L41" i="1"/>
  <c r="BO9" i="1"/>
  <c r="AR4" i="1"/>
  <c r="BD18" i="1"/>
  <c r="BO21" i="1"/>
  <c r="L5" i="1"/>
  <c r="L40" i="1"/>
  <c r="AR21" i="1"/>
  <c r="L21" i="1"/>
  <c r="CM32" i="1"/>
  <c r="CM4" i="1"/>
  <c r="CM37" i="1"/>
  <c r="AR35" i="1"/>
  <c r="AR23" i="1"/>
  <c r="BO29" i="1"/>
  <c r="BD10" i="1"/>
  <c r="BD11" i="1"/>
  <c r="L14" i="1"/>
  <c r="EP23" i="1"/>
  <c r="CX23" i="1"/>
  <c r="BO6" i="1"/>
  <c r="AE27" i="1"/>
  <c r="BO39" i="1"/>
  <c r="CB35" i="1"/>
  <c r="AE35" i="1"/>
  <c r="G35" i="1"/>
  <c r="H35" i="1" s="1"/>
  <c r="BD14" i="1"/>
  <c r="BD39" i="1"/>
  <c r="M39" i="1"/>
  <c r="BD35" i="1"/>
  <c r="M35" i="1"/>
  <c r="CB14" i="1"/>
  <c r="AE14" i="1"/>
  <c r="CB39" i="1"/>
  <c r="AE39" i="1"/>
  <c r="BO28" i="1"/>
  <c r="AE17" i="1"/>
  <c r="G17" i="1"/>
  <c r="H17" i="1" s="1"/>
  <c r="CB28" i="1"/>
  <c r="BD28" i="1"/>
  <c r="M28" i="1"/>
  <c r="AR28" i="1"/>
  <c r="AE28" i="1"/>
  <c r="G28" i="1"/>
  <c r="H28" i="1" s="1"/>
  <c r="L35" i="1"/>
  <c r="L39" i="1"/>
  <c r="L28" i="1"/>
  <c r="G6" i="1"/>
  <c r="G32" i="1"/>
  <c r="H32" i="1" s="1"/>
  <c r="G24" i="1"/>
  <c r="H24" i="1" s="1"/>
  <c r="G27" i="1"/>
  <c r="H27" i="1" s="1"/>
  <c r="G31" i="1"/>
  <c r="G23" i="1"/>
  <c r="H23" i="1" s="1"/>
  <c r="G10" i="1"/>
  <c r="G5" i="1"/>
  <c r="H5" i="1" s="1"/>
  <c r="G21" i="1"/>
  <c r="H21" i="1" s="1"/>
  <c r="G29" i="1"/>
  <c r="H29" i="1" s="1"/>
  <c r="G37" i="1"/>
  <c r="G11" i="1"/>
  <c r="H11" i="1" s="1"/>
  <c r="G25" i="1"/>
  <c r="G30" i="1"/>
  <c r="H30" i="1" s="1"/>
  <c r="G41" i="1"/>
  <c r="H41" i="1" s="1"/>
  <c r="G9" i="1"/>
  <c r="G40" i="1"/>
  <c r="H40" i="1" s="1"/>
  <c r="G18" i="1"/>
  <c r="H18" i="1" s="1"/>
  <c r="H6" i="1" l="1"/>
  <c r="H4" i="1"/>
  <c r="H25" i="1"/>
  <c r="H9" i="1"/>
  <c r="H37" i="1"/>
  <c r="K4" i="1"/>
  <c r="K18" i="1"/>
  <c r="K27" i="1"/>
  <c r="K5" i="1"/>
  <c r="K32" i="1"/>
  <c r="K11" i="1"/>
  <c r="K31" i="1"/>
  <c r="K10" i="1"/>
  <c r="K21" i="1"/>
  <c r="K40" i="1"/>
  <c r="K6" i="1"/>
  <c r="K25" i="1"/>
  <c r="K41" i="1"/>
  <c r="K17" i="1"/>
  <c r="K37" i="1"/>
  <c r="K29" i="1"/>
  <c r="K24" i="1"/>
  <c r="K14" i="1"/>
  <c r="K9" i="1"/>
  <c r="K30" i="1"/>
  <c r="K23" i="1"/>
  <c r="K35" i="1"/>
  <c r="K39" i="1"/>
  <c r="K28" i="1"/>
  <c r="H31" i="1"/>
  <c r="H10" i="1"/>
</calcChain>
</file>

<file path=xl/sharedStrings.xml><?xml version="1.0" encoding="utf-8"?>
<sst xmlns="http://schemas.openxmlformats.org/spreadsheetml/2006/main" count="438" uniqueCount="142">
  <si>
    <t>Class</t>
  </si>
  <si>
    <t>Div</t>
  </si>
  <si>
    <t>Stage 7</t>
  </si>
  <si>
    <t>Stage 8</t>
  </si>
  <si>
    <t>Stage 9</t>
  </si>
  <si>
    <t>Stage 10</t>
  </si>
  <si>
    <t>Stage 11</t>
  </si>
  <si>
    <t>Stage 12</t>
  </si>
  <si>
    <t>Stage 13</t>
  </si>
  <si>
    <t>Stage 14</t>
  </si>
  <si>
    <t>Stage 15</t>
  </si>
  <si>
    <t>Stage 16</t>
  </si>
  <si>
    <t>Stage 17</t>
  </si>
  <si>
    <t>Stage 18</t>
  </si>
  <si>
    <t>Stage 19</t>
  </si>
  <si>
    <t>Stage 20</t>
  </si>
  <si>
    <t>SSP</t>
  </si>
  <si>
    <t>ESP</t>
  </si>
  <si>
    <t>CDP</t>
  </si>
  <si>
    <t>SSR</t>
  </si>
  <si>
    <t>MA</t>
  </si>
  <si>
    <t>EX</t>
  </si>
  <si>
    <t>SS</t>
  </si>
  <si>
    <t>MM</t>
  </si>
  <si>
    <t>NV</t>
  </si>
  <si>
    <t>The shooter's division is looked up in the upper table and converted to anumber.</t>
  </si>
  <si>
    <t>Then his or her class is looked up in the lower table and converted to a number.</t>
  </si>
  <si>
    <t>IDPA Match Scoring Spreadsheet Sort Key lookup table</t>
  </si>
  <si>
    <t>A three-column sort on the division sort key first, class sort key next, and total match score third will yield a properly-ordered report.</t>
  </si>
  <si>
    <t>Table used to convert IDPA Divisions and classes into numeric sort keys.</t>
  </si>
  <si>
    <t>The sort keys can then be used with the total match scores to produce a sort by score within division and class.</t>
  </si>
  <si>
    <t>Sort Keys</t>
  </si>
  <si>
    <t>Pts Dn</t>
  </si>
  <si>
    <t>Str 1 Raw Time</t>
  </si>
  <si>
    <t>Str 2 Raw Time</t>
  </si>
  <si>
    <t>Str 3 Raw Time</t>
  </si>
  <si>
    <t>Str 4 Raw Time</t>
  </si>
  <si>
    <t>Str 5 Raw Time</t>
  </si>
  <si>
    <t>Str 6 Raw Time</t>
  </si>
  <si>
    <t>Str 7 Raw Time</t>
  </si>
  <si>
    <t>PE</t>
  </si>
  <si>
    <t>FTN</t>
  </si>
  <si>
    <t>HNS</t>
  </si>
  <si>
    <t>FTDR</t>
  </si>
  <si>
    <t>Stage Raw Time</t>
  </si>
  <si>
    <t>Pen Sec</t>
  </si>
  <si>
    <t>Total Stage Score</t>
  </si>
  <si>
    <t>This table is used to look up IDPA Classes using the numeric Class Sort Key value for purposes of promotions at sanctioned matches.</t>
  </si>
  <si>
    <t>Pts Dn/2</t>
  </si>
  <si>
    <t>Tot Pts Dn</t>
  </si>
  <si>
    <t>Tot Raw Time</t>
  </si>
  <si>
    <t>Tot Pen Time</t>
  </si>
  <si>
    <t>Tot Pts Dn/2</t>
  </si>
  <si>
    <t>Total Match Score</t>
  </si>
  <si>
    <t xml:space="preserve"> </t>
  </si>
  <si>
    <t>Invalid Shooter Class entered on spreadsheet!</t>
  </si>
  <si>
    <t>n</t>
  </si>
  <si>
    <t>If you delete rows in the scoring spreadsheet, and column H "blows up" with #REF! errors, replace the formulas in column H:</t>
  </si>
  <si>
    <t>(Remember to add the equal sign at the beginning of this formula!)</t>
  </si>
  <si>
    <t xml:space="preserve">   1. Unprotect the scoring worksheet using Tools-&gt;Protection-&gt;Unprotect Sheet. </t>
  </si>
  <si>
    <t xml:space="preserve">   2. Select this Help worksheet, and copy the formula below.</t>
  </si>
  <si>
    <t xml:space="preserve">   3. Return to the scoring worksheet.</t>
  </si>
  <si>
    <t xml:space="preserve">   4. Paste the copied formula into cell H3, and add an equal sign to the beginning of it.</t>
  </si>
  <si>
    <t xml:space="preserve">   5. Left-click and select the cell at location H3.</t>
  </si>
  <si>
    <t xml:space="preserve">   6. Place the cursor on the little black box that appears at the bottom right of cell H3. </t>
  </si>
  <si>
    <t xml:space="preserve">   7. Press and hold the left mouse button, and drag the little black box all the way down to the last active row of your spreadsheet. </t>
  </si>
  <si>
    <t xml:space="preserve">   8. Re-protect the worksheet using Tools-&gt;Protection-&gt;Protect Sheet. Uncheck all boxes, except for "Select unlocked cells." </t>
  </si>
  <si>
    <t>Sort Div</t>
  </si>
  <si>
    <t>Sort Class</t>
  </si>
  <si>
    <t>Rank?</t>
  </si>
  <si>
    <t>Promote?</t>
  </si>
  <si>
    <t>IF(AND($H$2="Y",J3&gt;0,OR(AND(G3=1,G12=10),AND(G3=2,G21=20),AND(G3=3,G30=30),AND(G3=4,G39=40),AND(G3=5,G48=50),AND(G3=6,G57=60),AND(G3=7,G66=70),AND(G3=8,G75=80),AND(G3=9,G84=90),AND(G3=10,G93=100))),VLOOKUP(J3-1,SortLookup!$A$12:$B$15,2,FALSE),"")</t>
  </si>
  <si>
    <t>Columns I and J (Sort Div and Sort Class) are provided to allow a quick, three-column sort for final match results.</t>
  </si>
  <si>
    <t xml:space="preserve">   2. Select any cell in the spreadsheet.</t>
  </si>
  <si>
    <t xml:space="preserve">   4. In the Sort By box, select Sort Div.</t>
  </si>
  <si>
    <t xml:space="preserve">   5. In the first Then By box, select Sort Class.</t>
  </si>
  <si>
    <t xml:space="preserve">   6. In the second Then By box, select Total Match Score.</t>
  </si>
  <si>
    <t xml:space="preserve">   8. Click OK to sort your match results.</t>
  </si>
  <si>
    <t xml:space="preserve">   9. Re-protect the worksheet using Tools-&gt;Protection-&gt;Protect Sheet. Uncheck all boxes, except for "Select unlocked cells."</t>
  </si>
  <si>
    <t xml:space="preserve">   3. Select Data-&gt;Sort</t>
  </si>
  <si>
    <t>The Match Ranking and Match Promotion features (columns G and H) won't work properly until you have sorted your results by Division, Class, and Total Match Score.</t>
  </si>
  <si>
    <t xml:space="preserve">   7. In most cases, you will want to select Ascending order in all three radio buttons.</t>
  </si>
  <si>
    <t>ESR</t>
  </si>
  <si>
    <t>Help and instructions for this spreadsheet are available on the CCIDPA web site at http://www.ccidpa.org/scoring/spreadsheets.html</t>
  </si>
  <si>
    <t>First Last Initial</t>
  </si>
  <si>
    <t>Place</t>
  </si>
  <si>
    <t>Match Totals</t>
  </si>
  <si>
    <t>Stage 4</t>
  </si>
  <si>
    <t>** - Class not indicated, shooter must complete their scoresheet</t>
  </si>
  <si>
    <t>*  - Division not indicated, shooter must complete their scoresheet</t>
  </si>
  <si>
    <t>Str 1
Raw
Time</t>
  </si>
  <si>
    <t>IDPA #</t>
  </si>
  <si>
    <t>L C
A R
B E
O D
R I
   T</t>
  </si>
  <si>
    <t>Range Member Labor Credit Sum: 1-Member, 2-Setup, 4-SO, 8-CoF</t>
  </si>
  <si>
    <t>7</t>
  </si>
  <si>
    <t>UN</t>
  </si>
  <si>
    <t>Mick M</t>
  </si>
  <si>
    <t>15</t>
  </si>
  <si>
    <t>Jeff Mc</t>
  </si>
  <si>
    <t>Stuart M</t>
  </si>
  <si>
    <t>OUT</t>
  </si>
  <si>
    <t>Brad S</t>
  </si>
  <si>
    <t>Hoser</t>
  </si>
  <si>
    <t>Richard A</t>
  </si>
  <si>
    <t>Bruce B</t>
  </si>
  <si>
    <t>Pam R</t>
  </si>
  <si>
    <t>Tim H</t>
  </si>
  <si>
    <t>Scott W</t>
  </si>
  <si>
    <t>Dan S</t>
  </si>
  <si>
    <t>David L</t>
  </si>
  <si>
    <t>Will H</t>
  </si>
  <si>
    <t>Pikes Peak Main Match
December 15, 2013</t>
  </si>
  <si>
    <t>Bay 3
5th Day of Christmas</t>
  </si>
  <si>
    <t>Bay 4
Party Poopers</t>
  </si>
  <si>
    <t>Bay 5
O Tannenbaum</t>
  </si>
  <si>
    <t>Bay 6
Left Holding the Bag</t>
  </si>
  <si>
    <t>Bay 7
Standards Stage Movement</t>
  </si>
  <si>
    <t>Mathew B</t>
  </si>
  <si>
    <t>Pete F</t>
  </si>
  <si>
    <t>Robert W</t>
  </si>
  <si>
    <t>Logan B</t>
  </si>
  <si>
    <t>Charlie R</t>
  </si>
  <si>
    <t>Richard G</t>
  </si>
  <si>
    <t>Bob C</t>
  </si>
  <si>
    <t>John O</t>
  </si>
  <si>
    <t>Kerry B</t>
  </si>
  <si>
    <t>Galen W</t>
  </si>
  <si>
    <t>5</t>
  </si>
  <si>
    <t>Richard R</t>
  </si>
  <si>
    <t>Shaun M</t>
  </si>
  <si>
    <t>Mike M</t>
  </si>
  <si>
    <t>Sean H</t>
  </si>
  <si>
    <t>Kris V</t>
  </si>
  <si>
    <t>Judy W</t>
  </si>
  <si>
    <t>Ben P</t>
  </si>
  <si>
    <t>Jack T</t>
  </si>
  <si>
    <t>Bill VH</t>
  </si>
  <si>
    <t>Aaron P</t>
  </si>
  <si>
    <t>Jesse S</t>
  </si>
  <si>
    <t>Mark C</t>
  </si>
  <si>
    <t>Chris</t>
  </si>
  <si>
    <t>Steven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</si>
</sst>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9" x14ac:knownFonts="1">
    <font>
      <sz val="10"/>
      <name val="Arial"/>
    </font>
    <font>
      <sz val="8"/>
      <name val="Arial"/>
    </font>
    <font>
      <b/>
      <sz val="10"/>
      <name val="Arial"/>
    </font>
    <font>
      <sz val="8"/>
      <color indexed="22"/>
      <name val="Arial"/>
    </font>
    <font>
      <sz val="8"/>
      <color indexed="23"/>
      <name val="Arial Narrow"/>
      <family val="2"/>
    </font>
    <font>
      <b/>
      <sz val="10"/>
      <name val="Arial"/>
      <family val="2"/>
    </font>
    <font>
      <b/>
      <sz val="14"/>
      <name val="Arial"/>
      <family val="2"/>
    </font>
    <font>
      <b/>
      <sz val="6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34998626667073579"/>
        <bgColor indexed="64"/>
      </patternFill>
    </fill>
  </fills>
  <borders count="47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</borders>
  <cellStyleXfs count="1">
    <xf numFmtId="0" fontId="0" fillId="0" borderId="0"/>
  </cellStyleXfs>
  <cellXfs count="178">
    <xf numFmtId="0" fontId="0" fillId="0" borderId="0" xfId="0"/>
    <xf numFmtId="2" fontId="0" fillId="0" borderId="0" xfId="0" applyNumberFormat="1" applyBorder="1" applyAlignment="1" applyProtection="1">
      <alignment horizontal="right" vertical="center"/>
      <protection locked="0"/>
    </xf>
    <xf numFmtId="1" fontId="0" fillId="0" borderId="0" xfId="0" applyNumberFormat="1" applyBorder="1" applyAlignment="1" applyProtection="1">
      <alignment horizontal="right" vertical="center"/>
      <protection locked="0"/>
    </xf>
    <xf numFmtId="0" fontId="0" fillId="0" borderId="1" xfId="0" applyBorder="1"/>
    <xf numFmtId="0" fontId="0" fillId="0" borderId="0" xfId="0" applyBorder="1"/>
    <xf numFmtId="0" fontId="0" fillId="0" borderId="0" xfId="0" applyBorder="1" applyAlignment="1" applyProtection="1">
      <alignment horizontal="center"/>
      <protection locked="0"/>
    </xf>
    <xf numFmtId="1" fontId="0" fillId="0" borderId="0" xfId="0" applyNumberFormat="1" applyBorder="1" applyAlignment="1" applyProtection="1">
      <alignment horizontal="right" vertical="center"/>
    </xf>
    <xf numFmtId="2" fontId="0" fillId="0" borderId="2" xfId="0" applyNumberFormat="1" applyBorder="1" applyAlignment="1" applyProtection="1">
      <alignment horizontal="right" vertical="center"/>
    </xf>
    <xf numFmtId="49" fontId="0" fillId="0" borderId="0" xfId="0" applyNumberFormat="1" applyAlignment="1">
      <alignment horizontal="center"/>
    </xf>
    <xf numFmtId="49" fontId="2" fillId="0" borderId="0" xfId="0" applyNumberFormat="1" applyFont="1"/>
    <xf numFmtId="49" fontId="0" fillId="0" borderId="0" xfId="0" applyNumberFormat="1"/>
    <xf numFmtId="1" fontId="0" fillId="0" borderId="0" xfId="0" applyNumberFormat="1" applyAlignment="1">
      <alignment horizontal="center"/>
    </xf>
    <xf numFmtId="1" fontId="0" fillId="0" borderId="0" xfId="0" applyNumberFormat="1"/>
    <xf numFmtId="0" fontId="0" fillId="0" borderId="0" xfId="0" applyBorder="1" applyProtection="1"/>
    <xf numFmtId="164" fontId="0" fillId="0" borderId="0" xfId="0" applyNumberFormat="1" applyBorder="1" applyAlignment="1" applyProtection="1">
      <alignment horizontal="right" vertical="center"/>
    </xf>
    <xf numFmtId="2" fontId="2" fillId="0" borderId="3" xfId="0" applyNumberFormat="1" applyFont="1" applyBorder="1" applyAlignment="1" applyProtection="1">
      <alignment horizontal="right" vertical="center"/>
    </xf>
    <xf numFmtId="2" fontId="0" fillId="0" borderId="4" xfId="0" applyNumberFormat="1" applyBorder="1" applyAlignment="1" applyProtection="1">
      <alignment horizontal="right" vertical="center"/>
      <protection locked="0"/>
    </xf>
    <xf numFmtId="49" fontId="0" fillId="0" borderId="0" xfId="0" applyNumberFormat="1" applyAlignment="1">
      <alignment wrapText="1"/>
    </xf>
    <xf numFmtId="49" fontId="0" fillId="0" borderId="0" xfId="0" applyNumberFormat="1" applyAlignment="1" applyProtection="1">
      <alignment wrapText="1"/>
    </xf>
    <xf numFmtId="49" fontId="2" fillId="0" borderId="0" xfId="0" applyNumberFormat="1" applyFont="1" applyAlignment="1" applyProtection="1">
      <alignment wrapText="1"/>
    </xf>
    <xf numFmtId="49" fontId="5" fillId="0" borderId="0" xfId="0" applyNumberFormat="1" applyFont="1" applyAlignment="1" applyProtection="1">
      <alignment wrapText="1"/>
    </xf>
    <xf numFmtId="49" fontId="2" fillId="0" borderId="0" xfId="0" applyNumberFormat="1" applyFont="1" applyAlignment="1">
      <alignment wrapText="1"/>
    </xf>
    <xf numFmtId="49" fontId="4" fillId="2" borderId="5" xfId="0" applyNumberFormat="1" applyFont="1" applyFill="1" applyBorder="1" applyAlignment="1" applyProtection="1">
      <alignment horizontal="center" wrapText="1"/>
    </xf>
    <xf numFmtId="49" fontId="4" fillId="2" borderId="6" xfId="0" applyNumberFormat="1" applyFont="1" applyFill="1" applyBorder="1" applyAlignment="1" applyProtection="1">
      <alignment horizontal="center" wrapText="1"/>
    </xf>
    <xf numFmtId="1" fontId="1" fillId="0" borderId="7" xfId="0" applyNumberFormat="1" applyFont="1" applyBorder="1" applyAlignment="1" applyProtection="1">
      <alignment horizontal="center" vertical="center"/>
    </xf>
    <xf numFmtId="1" fontId="3" fillId="0" borderId="8" xfId="0" applyNumberFormat="1" applyFont="1" applyBorder="1" applyAlignment="1" applyProtection="1">
      <alignment horizontal="center" vertical="center"/>
    </xf>
    <xf numFmtId="1" fontId="0" fillId="0" borderId="7" xfId="0" applyNumberFormat="1" applyBorder="1" applyAlignment="1" applyProtection="1">
      <alignment horizontal="right" vertical="center"/>
    </xf>
    <xf numFmtId="1" fontId="1" fillId="0" borderId="10" xfId="0" applyNumberFormat="1" applyFont="1" applyBorder="1" applyAlignment="1" applyProtection="1">
      <alignment horizontal="center" vertical="center"/>
    </xf>
    <xf numFmtId="49" fontId="0" fillId="0" borderId="7" xfId="0" applyNumberFormat="1" applyBorder="1" applyAlignment="1" applyProtection="1">
      <alignment horizontal="left" vertical="center"/>
      <protection locked="0"/>
    </xf>
    <xf numFmtId="49" fontId="0" fillId="0" borderId="7" xfId="0" applyNumberFormat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</xf>
    <xf numFmtId="164" fontId="0" fillId="0" borderId="7" xfId="0" applyNumberFormat="1" applyBorder="1" applyAlignment="1" applyProtection="1">
      <alignment horizontal="right" vertical="center"/>
    </xf>
    <xf numFmtId="2" fontId="0" fillId="0" borderId="10" xfId="0" applyNumberForma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  <protection locked="0"/>
    </xf>
    <xf numFmtId="1" fontId="0" fillId="0" borderId="7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  <protection locked="0"/>
    </xf>
    <xf numFmtId="2" fontId="0" fillId="0" borderId="10" xfId="0" applyNumberFormat="1" applyBorder="1" applyAlignment="1" applyProtection="1">
      <alignment horizontal="right" vertical="center"/>
      <protection locked="0"/>
    </xf>
    <xf numFmtId="1" fontId="0" fillId="0" borderId="12" xfId="0" applyNumberFormat="1" applyBorder="1" applyAlignment="1" applyProtection="1">
      <alignment horizontal="right" vertical="center"/>
    </xf>
    <xf numFmtId="0" fontId="0" fillId="0" borderId="13" xfId="0" applyBorder="1" applyAlignment="1" applyProtection="1">
      <alignment horizontal="center" vertical="center"/>
    </xf>
    <xf numFmtId="1" fontId="3" fillId="0" borderId="7" xfId="0" applyNumberFormat="1" applyFont="1" applyBorder="1" applyAlignment="1" applyProtection="1">
      <alignment horizontal="center" vertical="center"/>
    </xf>
    <xf numFmtId="49" fontId="0" fillId="0" borderId="14" xfId="0" applyNumberFormat="1" applyBorder="1" applyAlignment="1" applyProtection="1">
      <alignment horizontal="left" vertical="center"/>
      <protection locked="0"/>
    </xf>
    <xf numFmtId="49" fontId="0" fillId="0" borderId="14" xfId="0" applyNumberFormat="1" applyBorder="1" applyAlignment="1" applyProtection="1">
      <alignment horizontal="center" vertical="center"/>
      <protection locked="0"/>
    </xf>
    <xf numFmtId="1" fontId="1" fillId="0" borderId="14" xfId="0" applyNumberFormat="1" applyFont="1" applyBorder="1" applyAlignment="1" applyProtection="1">
      <alignment horizontal="center" vertical="center"/>
    </xf>
    <xf numFmtId="1" fontId="3" fillId="0" borderId="14" xfId="0" applyNumberFormat="1" applyFont="1" applyBorder="1" applyAlignment="1" applyProtection="1">
      <alignment horizontal="center" vertical="center"/>
    </xf>
    <xf numFmtId="2" fontId="2" fillId="0" borderId="14" xfId="0" applyNumberFormat="1" applyFont="1" applyBorder="1" applyAlignment="1" applyProtection="1">
      <alignment horizontal="right" vertical="center"/>
    </xf>
    <xf numFmtId="1" fontId="0" fillId="0" borderId="14" xfId="0" applyNumberFormat="1" applyBorder="1" applyAlignment="1" applyProtection="1">
      <alignment horizontal="right" vertical="center"/>
    </xf>
    <xf numFmtId="164" fontId="0" fillId="0" borderId="14" xfId="0" applyNumberForma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  <protection locked="0"/>
    </xf>
    <xf numFmtId="1" fontId="0" fillId="0" borderId="14" xfId="0" applyNumberFormat="1" applyBorder="1" applyAlignment="1" applyProtection="1">
      <alignment horizontal="right" vertical="center"/>
      <protection locked="0"/>
    </xf>
    <xf numFmtId="2" fontId="2" fillId="0" borderId="0" xfId="0" applyNumberFormat="1" applyFont="1" applyBorder="1" applyAlignment="1" applyProtection="1">
      <alignment horizontal="right" vertical="center"/>
    </xf>
    <xf numFmtId="0" fontId="0" fillId="0" borderId="4" xfId="0" applyBorder="1"/>
    <xf numFmtId="1" fontId="3" fillId="0" borderId="15" xfId="0" applyNumberFormat="1" applyFont="1" applyBorder="1" applyAlignment="1" applyProtection="1">
      <alignment horizontal="center" vertical="center"/>
    </xf>
    <xf numFmtId="2" fontId="0" fillId="0" borderId="16" xfId="0" applyNumberFormat="1" applyBorder="1" applyAlignment="1" applyProtection="1">
      <alignment horizontal="right" vertical="center"/>
      <protection locked="0"/>
    </xf>
    <xf numFmtId="2" fontId="0" fillId="0" borderId="16" xfId="0" applyNumberFormat="1" applyBorder="1" applyAlignment="1" applyProtection="1">
      <alignment horizontal="right" vertical="center"/>
    </xf>
    <xf numFmtId="49" fontId="0" fillId="0" borderId="0" xfId="0" applyNumberFormat="1" applyBorder="1"/>
    <xf numFmtId="1" fontId="1" fillId="0" borderId="16" xfId="0" applyNumberFormat="1" applyFont="1" applyBorder="1" applyAlignment="1" applyProtection="1">
      <alignment horizontal="center" vertical="center"/>
    </xf>
    <xf numFmtId="49" fontId="2" fillId="2" borderId="17" xfId="0" applyNumberFormat="1" applyFont="1" applyFill="1" applyBorder="1" applyAlignment="1" applyProtection="1">
      <alignment horizontal="center" wrapText="1"/>
    </xf>
    <xf numFmtId="0" fontId="0" fillId="0" borderId="7" xfId="0" applyBorder="1"/>
    <xf numFmtId="49" fontId="2" fillId="2" borderId="18" xfId="0" applyNumberFormat="1" applyFont="1" applyFill="1" applyBorder="1" applyAlignment="1" applyProtection="1">
      <alignment horizontal="center" wrapText="1"/>
    </xf>
    <xf numFmtId="49" fontId="0" fillId="0" borderId="19" xfId="0" applyNumberFormat="1" applyBorder="1" applyAlignment="1" applyProtection="1">
      <alignment horizontal="center" vertical="center"/>
      <protection locked="0"/>
    </xf>
    <xf numFmtId="2" fontId="2" fillId="0" borderId="19" xfId="0" applyNumberFormat="1" applyFont="1" applyBorder="1" applyAlignment="1" applyProtection="1">
      <alignment horizontal="right" vertical="center"/>
    </xf>
    <xf numFmtId="49" fontId="0" fillId="0" borderId="20" xfId="0" applyNumberFormat="1" applyBorder="1" applyAlignment="1" applyProtection="1">
      <alignment horizontal="center" vertical="center"/>
      <protection locked="0"/>
    </xf>
    <xf numFmtId="49" fontId="2" fillId="2" borderId="21" xfId="0" applyNumberFormat="1" applyFont="1" applyFill="1" applyBorder="1" applyAlignment="1" applyProtection="1">
      <alignment horizontal="center" wrapText="1"/>
    </xf>
    <xf numFmtId="49" fontId="2" fillId="2" borderId="22" xfId="0" applyNumberFormat="1" applyFont="1" applyFill="1" applyBorder="1" applyAlignment="1" applyProtection="1">
      <alignment horizontal="center" wrapText="1"/>
    </xf>
    <xf numFmtId="49" fontId="2" fillId="2" borderId="23" xfId="0" applyNumberFormat="1" applyFont="1" applyFill="1" applyBorder="1" applyAlignment="1" applyProtection="1">
      <alignment horizontal="center" wrapText="1"/>
    </xf>
    <xf numFmtId="49" fontId="4" fillId="2" borderId="24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5" xfId="0" applyNumberFormat="1" applyFont="1" applyFill="1" applyBorder="1" applyAlignment="1" applyProtection="1">
      <alignment horizontal="center" vertical="center" wrapText="1"/>
      <protection locked="0"/>
    </xf>
    <xf numFmtId="49" fontId="4" fillId="2" borderId="26" xfId="0" applyNumberFormat="1" applyFont="1" applyFill="1" applyBorder="1" applyAlignment="1" applyProtection="1">
      <alignment horizontal="center" vertical="center" textRotation="180"/>
    </xf>
    <xf numFmtId="49" fontId="4" fillId="2" borderId="23" xfId="0" applyNumberFormat="1" applyFont="1" applyFill="1" applyBorder="1" applyAlignment="1" applyProtection="1">
      <alignment horizontal="center" vertical="center" textRotation="180"/>
    </xf>
    <xf numFmtId="49" fontId="2" fillId="2" borderId="27" xfId="0" applyNumberFormat="1" applyFont="1" applyFill="1" applyBorder="1" applyAlignment="1" applyProtection="1">
      <alignment horizontal="center" wrapText="1"/>
    </xf>
    <xf numFmtId="49" fontId="2" fillId="0" borderId="22" xfId="0" applyNumberFormat="1" applyFont="1" applyBorder="1" applyAlignment="1" applyProtection="1">
      <alignment horizontal="center" wrapText="1"/>
    </xf>
    <xf numFmtId="49" fontId="2" fillId="0" borderId="26" xfId="0" applyNumberFormat="1" applyFont="1" applyBorder="1" applyAlignment="1" applyProtection="1">
      <alignment horizontal="center" wrapText="1"/>
    </xf>
    <xf numFmtId="49" fontId="2" fillId="0" borderId="23" xfId="0" applyNumberFormat="1" applyFont="1" applyBorder="1" applyAlignment="1" applyProtection="1">
      <alignment horizontal="center" wrapText="1"/>
    </xf>
    <xf numFmtId="49" fontId="2" fillId="0" borderId="21" xfId="0" applyNumberFormat="1" applyFont="1" applyBorder="1" applyAlignment="1" applyProtection="1">
      <alignment horizontal="center" wrapText="1"/>
    </xf>
    <xf numFmtId="2" fontId="2" fillId="0" borderId="13" xfId="0" applyNumberFormat="1" applyFont="1" applyBorder="1" applyAlignment="1" applyProtection="1">
      <alignment horizontal="right" vertical="center"/>
    </xf>
    <xf numFmtId="2" fontId="0" fillId="0" borderId="14" xfId="0" applyNumberFormat="1" applyBorder="1" applyAlignment="1" applyProtection="1">
      <alignment horizontal="right" vertical="center"/>
    </xf>
    <xf numFmtId="1" fontId="0" fillId="0" borderId="28" xfId="0" applyNumberFormat="1" applyBorder="1" applyAlignment="1" applyProtection="1">
      <alignment horizontal="right" vertical="center"/>
    </xf>
    <xf numFmtId="2" fontId="2" fillId="0" borderId="11" xfId="0" applyNumberFormat="1" applyFont="1" applyBorder="1" applyAlignment="1" applyProtection="1">
      <alignment horizontal="right" vertical="center"/>
    </xf>
    <xf numFmtId="2" fontId="0" fillId="0" borderId="7" xfId="0" applyNumberFormat="1" applyBorder="1" applyAlignment="1" applyProtection="1">
      <alignment horizontal="right" vertical="center"/>
    </xf>
    <xf numFmtId="1" fontId="0" fillId="0" borderId="9" xfId="0" applyNumberFormat="1" applyBorder="1" applyAlignment="1" applyProtection="1">
      <alignment horizontal="right" vertical="center"/>
    </xf>
    <xf numFmtId="2" fontId="0" fillId="0" borderId="0" xfId="0" applyNumberFormat="1" applyBorder="1" applyAlignment="1" applyProtection="1">
      <alignment horizontal="right" vertical="center"/>
    </xf>
    <xf numFmtId="0" fontId="7" fillId="2" borderId="22" xfId="0" applyNumberFormat="1" applyFont="1" applyFill="1" applyBorder="1" applyAlignment="1" applyProtection="1">
      <alignment horizontal="left" wrapText="1"/>
    </xf>
    <xf numFmtId="49" fontId="8" fillId="0" borderId="7" xfId="0" applyNumberFormat="1" applyFont="1" applyBorder="1" applyAlignment="1" applyProtection="1">
      <alignment horizontal="left" vertical="center"/>
      <protection locked="0"/>
    </xf>
    <xf numFmtId="49" fontId="8" fillId="0" borderId="7" xfId="0" applyNumberFormat="1" applyFont="1" applyBorder="1" applyAlignment="1" applyProtection="1">
      <alignment horizontal="center" vertical="center"/>
      <protection locked="0"/>
    </xf>
    <xf numFmtId="49" fontId="8" fillId="0" borderId="19" xfId="0" applyNumberFormat="1" applyFont="1" applyBorder="1" applyAlignment="1" applyProtection="1">
      <alignment horizontal="center" vertical="center"/>
      <protection locked="0"/>
    </xf>
    <xf numFmtId="0" fontId="8" fillId="0" borderId="0" xfId="0" applyFont="1" applyBorder="1"/>
    <xf numFmtId="49" fontId="8" fillId="0" borderId="14" xfId="0" applyNumberFormat="1" applyFont="1" applyBorder="1" applyAlignment="1" applyProtection="1">
      <alignment horizontal="left" vertical="center"/>
      <protection locked="0"/>
    </xf>
    <xf numFmtId="49" fontId="8" fillId="0" borderId="14" xfId="0" applyNumberFormat="1" applyFont="1" applyBorder="1" applyAlignment="1" applyProtection="1">
      <alignment horizontal="center" vertical="center"/>
      <protection locked="0"/>
    </xf>
    <xf numFmtId="49" fontId="8" fillId="0" borderId="20" xfId="0" applyNumberFormat="1" applyFont="1" applyBorder="1" applyAlignment="1" applyProtection="1">
      <alignment horizontal="center" vertical="center"/>
      <protection locked="0"/>
    </xf>
    <xf numFmtId="0" fontId="0" fillId="0" borderId="0" xfId="0" applyFill="1" applyBorder="1"/>
    <xf numFmtId="0" fontId="0" fillId="0" borderId="29" xfId="0" applyBorder="1" applyAlignment="1" applyProtection="1">
      <alignment horizontal="center" vertical="center"/>
    </xf>
    <xf numFmtId="49" fontId="0" fillId="0" borderId="30" xfId="0" applyNumberFormat="1" applyBorder="1" applyAlignment="1" applyProtection="1">
      <alignment horizontal="left" vertical="center"/>
      <protection locked="0"/>
    </xf>
    <xf numFmtId="49" fontId="0" fillId="0" borderId="30" xfId="0" applyNumberFormat="1" applyBorder="1" applyAlignment="1" applyProtection="1">
      <alignment horizontal="center" vertical="center"/>
      <protection locked="0"/>
    </xf>
    <xf numFmtId="1" fontId="1" fillId="0" borderId="32" xfId="0" applyNumberFormat="1" applyFont="1" applyBorder="1" applyAlignment="1" applyProtection="1">
      <alignment horizontal="center" vertical="center"/>
    </xf>
    <xf numFmtId="1" fontId="1" fillId="0" borderId="30" xfId="0" applyNumberFormat="1" applyFont="1" applyBorder="1" applyAlignment="1" applyProtection="1">
      <alignment horizontal="center" vertical="center"/>
    </xf>
    <xf numFmtId="1" fontId="3" fillId="0" borderId="30" xfId="0" applyNumberFormat="1" applyFont="1" applyBorder="1" applyAlignment="1" applyProtection="1">
      <alignment horizontal="center" vertical="center"/>
    </xf>
    <xf numFmtId="49" fontId="2" fillId="3" borderId="22" xfId="0" applyNumberFormat="1" applyFont="1" applyFill="1" applyBorder="1" applyAlignment="1" applyProtection="1">
      <alignment horizontal="center" wrapText="1"/>
    </xf>
    <xf numFmtId="49" fontId="2" fillId="3" borderId="23" xfId="0" applyNumberFormat="1" applyFont="1" applyFill="1" applyBorder="1" applyAlignment="1" applyProtection="1">
      <alignment horizontal="center" wrapText="1"/>
    </xf>
    <xf numFmtId="2" fontId="2" fillId="0" borderId="7" xfId="0" applyNumberFormat="1" applyFont="1" applyBorder="1" applyAlignment="1" applyProtection="1">
      <alignment horizontal="right" vertical="center"/>
    </xf>
    <xf numFmtId="49" fontId="2" fillId="3" borderId="21" xfId="0" applyNumberFormat="1" applyFont="1" applyFill="1" applyBorder="1" applyAlignment="1" applyProtection="1">
      <alignment horizontal="center" wrapText="1"/>
    </xf>
    <xf numFmtId="49" fontId="2" fillId="3" borderId="27" xfId="0" applyNumberFormat="1" applyFont="1" applyFill="1" applyBorder="1" applyAlignment="1" applyProtection="1">
      <alignment horizontal="center" wrapText="1"/>
    </xf>
    <xf numFmtId="49" fontId="2" fillId="3" borderId="34" xfId="0" applyNumberFormat="1" applyFont="1" applyFill="1" applyBorder="1" applyAlignment="1" applyProtection="1">
      <alignment horizontal="center" wrapText="1"/>
    </xf>
    <xf numFmtId="2" fontId="2" fillId="0" borderId="35" xfId="0" applyNumberFormat="1" applyFont="1" applyBorder="1" applyAlignment="1" applyProtection="1">
      <alignment horizontal="right" vertical="center"/>
    </xf>
    <xf numFmtId="0" fontId="0" fillId="0" borderId="2" xfId="0" applyBorder="1"/>
    <xf numFmtId="0" fontId="0" fillId="0" borderId="3" xfId="0" applyBorder="1"/>
    <xf numFmtId="0" fontId="0" fillId="0" borderId="10" xfId="0" applyBorder="1"/>
    <xf numFmtId="0" fontId="0" fillId="0" borderId="30" xfId="0" applyBorder="1"/>
    <xf numFmtId="0" fontId="0" fillId="0" borderId="12" xfId="0" applyBorder="1"/>
    <xf numFmtId="1" fontId="0" fillId="0" borderId="41" xfId="0" applyNumberFormat="1" applyBorder="1" applyAlignment="1" applyProtection="1">
      <alignment horizontal="right" vertical="center"/>
      <protection locked="0"/>
    </xf>
    <xf numFmtId="2" fontId="2" fillId="0" borderId="20" xfId="0" applyNumberFormat="1" applyFont="1" applyBorder="1" applyAlignment="1" applyProtection="1">
      <alignment horizontal="right" vertical="center"/>
    </xf>
    <xf numFmtId="0" fontId="0" fillId="0" borderId="14" xfId="0" applyBorder="1"/>
    <xf numFmtId="1" fontId="0" fillId="0" borderId="41" xfId="0" applyNumberFormat="1" applyBorder="1" applyAlignment="1" applyProtection="1">
      <alignment horizontal="right" vertical="center"/>
    </xf>
    <xf numFmtId="2" fontId="2" fillId="0" borderId="42" xfId="0" applyNumberFormat="1" applyFont="1" applyBorder="1" applyAlignment="1" applyProtection="1">
      <alignment horizontal="right" vertical="center"/>
    </xf>
    <xf numFmtId="49" fontId="0" fillId="0" borderId="31" xfId="0" applyNumberFormat="1" applyBorder="1" applyAlignment="1" applyProtection="1">
      <alignment horizontal="center" vertical="center"/>
      <protection locked="0"/>
    </xf>
    <xf numFmtId="1" fontId="3" fillId="0" borderId="43" xfId="0" applyNumberFormat="1" applyFont="1" applyBorder="1" applyAlignment="1" applyProtection="1">
      <alignment horizontal="center" vertical="center"/>
    </xf>
    <xf numFmtId="2" fontId="2" fillId="0" borderId="29" xfId="0" applyNumberFormat="1" applyFont="1" applyBorder="1" applyAlignment="1" applyProtection="1">
      <alignment horizontal="right" vertical="center"/>
    </xf>
    <xf numFmtId="2" fontId="0" fillId="0" borderId="30" xfId="0" applyNumberFormat="1" applyBorder="1" applyAlignment="1" applyProtection="1">
      <alignment horizontal="right" vertical="center"/>
    </xf>
    <xf numFmtId="1" fontId="0" fillId="0" borderId="30" xfId="0" applyNumberFormat="1" applyBorder="1" applyAlignment="1" applyProtection="1">
      <alignment horizontal="right" vertical="center"/>
    </xf>
    <xf numFmtId="164" fontId="0" fillId="0" borderId="30" xfId="0" applyNumberFormat="1" applyBorder="1" applyAlignment="1" applyProtection="1">
      <alignment horizontal="right" vertical="center"/>
    </xf>
    <xf numFmtId="1" fontId="0" fillId="0" borderId="44" xfId="0" applyNumberFormat="1" applyBorder="1" applyAlignment="1" applyProtection="1">
      <alignment horizontal="right" vertical="center"/>
    </xf>
    <xf numFmtId="2" fontId="0" fillId="0" borderId="32" xfId="0" applyNumberFormat="1" applyBorder="1" applyAlignment="1" applyProtection="1">
      <alignment horizontal="right" vertical="center"/>
      <protection locked="0"/>
    </xf>
    <xf numFmtId="2" fontId="0" fillId="0" borderId="30" xfId="0" applyNumberFormat="1" applyBorder="1" applyAlignment="1" applyProtection="1">
      <alignment horizontal="right" vertical="center"/>
      <protection locked="0"/>
    </xf>
    <xf numFmtId="1" fontId="0" fillId="0" borderId="30" xfId="0" applyNumberFormat="1" applyBorder="1" applyAlignment="1" applyProtection="1">
      <alignment horizontal="right" vertical="center"/>
      <protection locked="0"/>
    </xf>
    <xf numFmtId="1" fontId="0" fillId="0" borderId="33" xfId="0" applyNumberFormat="1" applyBorder="1" applyAlignment="1" applyProtection="1">
      <alignment horizontal="right" vertical="center"/>
      <protection locked="0"/>
    </xf>
    <xf numFmtId="2" fontId="0" fillId="0" borderId="32" xfId="0" applyNumberFormat="1" applyBorder="1" applyAlignment="1" applyProtection="1">
      <alignment horizontal="right" vertical="center"/>
    </xf>
    <xf numFmtId="2" fontId="2" fillId="0" borderId="31" xfId="0" applyNumberFormat="1" applyFont="1" applyBorder="1" applyAlignment="1" applyProtection="1">
      <alignment horizontal="right" vertical="center"/>
    </xf>
    <xf numFmtId="2" fontId="2" fillId="0" borderId="30" xfId="0" applyNumberFormat="1" applyFont="1" applyBorder="1" applyAlignment="1" applyProtection="1">
      <alignment horizontal="right" vertical="center"/>
    </xf>
    <xf numFmtId="1" fontId="0" fillId="0" borderId="33" xfId="0" applyNumberFormat="1" applyBorder="1" applyAlignment="1" applyProtection="1">
      <alignment horizontal="right" vertical="center"/>
    </xf>
    <xf numFmtId="2" fontId="2" fillId="0" borderId="45" xfId="0" applyNumberFormat="1" applyFont="1" applyBorder="1" applyAlignment="1" applyProtection="1">
      <alignment horizontal="right" vertical="center"/>
    </xf>
    <xf numFmtId="49" fontId="8" fillId="4" borderId="7" xfId="0" applyNumberFormat="1" applyFont="1" applyFill="1" applyBorder="1" applyAlignment="1" applyProtection="1">
      <alignment horizontal="left" vertical="center"/>
      <protection locked="0"/>
    </xf>
    <xf numFmtId="49" fontId="0" fillId="4" borderId="7" xfId="0" applyNumberFormat="1" applyFill="1" applyBorder="1" applyAlignment="1" applyProtection="1">
      <alignment horizontal="left" vertical="center"/>
      <protection locked="0"/>
    </xf>
    <xf numFmtId="49" fontId="0" fillId="4" borderId="7" xfId="0" applyNumberFormat="1" applyFill="1" applyBorder="1" applyAlignment="1" applyProtection="1">
      <alignment horizontal="center" vertical="center"/>
      <protection locked="0"/>
    </xf>
    <xf numFmtId="49" fontId="8" fillId="4" borderId="7" xfId="0" applyNumberFormat="1" applyFont="1" applyFill="1" applyBorder="1" applyAlignment="1" applyProtection="1">
      <alignment horizontal="center" vertical="center"/>
      <protection locked="0"/>
    </xf>
    <xf numFmtId="49" fontId="8" fillId="4" borderId="19" xfId="0" applyNumberFormat="1" applyFont="1" applyFill="1" applyBorder="1" applyAlignment="1" applyProtection="1">
      <alignment horizontal="center" vertical="center"/>
      <protection locked="0"/>
    </xf>
    <xf numFmtId="1" fontId="1" fillId="4" borderId="10" xfId="0" applyNumberFormat="1" applyFont="1" applyFill="1" applyBorder="1" applyAlignment="1" applyProtection="1">
      <alignment horizontal="center" vertical="center"/>
    </xf>
    <xf numFmtId="1" fontId="1" fillId="4" borderId="7" xfId="0" applyNumberFormat="1" applyFont="1" applyFill="1" applyBorder="1" applyAlignment="1" applyProtection="1">
      <alignment horizontal="center" vertical="center"/>
    </xf>
    <xf numFmtId="1" fontId="3" fillId="4" borderId="7" xfId="0" applyNumberFormat="1" applyFont="1" applyFill="1" applyBorder="1" applyAlignment="1" applyProtection="1">
      <alignment horizontal="center" vertical="center"/>
    </xf>
    <xf numFmtId="1" fontId="3" fillId="4" borderId="8" xfId="0" applyNumberFormat="1" applyFont="1" applyFill="1" applyBorder="1" applyAlignment="1" applyProtection="1">
      <alignment horizontal="center" vertical="center"/>
    </xf>
    <xf numFmtId="2" fontId="2" fillId="4" borderId="13" xfId="0" applyNumberFormat="1" applyFont="1" applyFill="1" applyBorder="1" applyAlignment="1" applyProtection="1">
      <alignment horizontal="right" vertical="center"/>
    </xf>
    <xf numFmtId="2" fontId="0" fillId="4" borderId="14" xfId="0" applyNumberFormat="1" applyFill="1" applyBorder="1" applyAlignment="1" applyProtection="1">
      <alignment horizontal="right" vertical="center"/>
    </xf>
    <xf numFmtId="1" fontId="0" fillId="4" borderId="14" xfId="0" applyNumberFormat="1" applyFill="1" applyBorder="1" applyAlignment="1" applyProtection="1">
      <alignment horizontal="right" vertical="center"/>
    </xf>
    <xf numFmtId="164" fontId="0" fillId="4" borderId="14" xfId="0" applyNumberFormat="1" applyFill="1" applyBorder="1" applyAlignment="1" applyProtection="1">
      <alignment horizontal="right" vertical="center"/>
    </xf>
    <xf numFmtId="1" fontId="0" fillId="4" borderId="28" xfId="0" applyNumberFormat="1" applyFill="1" applyBorder="1" applyAlignment="1" applyProtection="1">
      <alignment horizontal="right" vertical="center"/>
    </xf>
    <xf numFmtId="2" fontId="0" fillId="4" borderId="10" xfId="0" applyNumberFormat="1" applyFill="1" applyBorder="1" applyAlignment="1" applyProtection="1">
      <alignment horizontal="right" vertical="center"/>
      <protection locked="0"/>
    </xf>
    <xf numFmtId="2" fontId="0" fillId="4" borderId="7" xfId="0" applyNumberFormat="1" applyFill="1" applyBorder="1" applyAlignment="1" applyProtection="1">
      <alignment horizontal="right" vertical="center"/>
      <protection locked="0"/>
    </xf>
    <xf numFmtId="1" fontId="0" fillId="4" borderId="7" xfId="0" applyNumberFormat="1" applyFill="1" applyBorder="1" applyAlignment="1" applyProtection="1">
      <alignment horizontal="right" vertical="center"/>
      <protection locked="0"/>
    </xf>
    <xf numFmtId="1" fontId="0" fillId="4" borderId="12" xfId="0" applyNumberFormat="1" applyFill="1" applyBorder="1" applyAlignment="1" applyProtection="1">
      <alignment horizontal="right" vertical="center"/>
      <protection locked="0"/>
    </xf>
    <xf numFmtId="2" fontId="0" fillId="4" borderId="10" xfId="0" applyNumberFormat="1" applyFill="1" applyBorder="1" applyAlignment="1" applyProtection="1">
      <alignment horizontal="right" vertical="center"/>
    </xf>
    <xf numFmtId="164" fontId="0" fillId="4" borderId="7" xfId="0" applyNumberFormat="1" applyFill="1" applyBorder="1" applyAlignment="1" applyProtection="1">
      <alignment horizontal="right" vertical="center"/>
    </xf>
    <xf numFmtId="1" fontId="0" fillId="4" borderId="7" xfId="0" applyNumberFormat="1" applyFill="1" applyBorder="1" applyAlignment="1" applyProtection="1">
      <alignment horizontal="right" vertical="center"/>
    </xf>
    <xf numFmtId="2" fontId="2" fillId="4" borderId="19" xfId="0" applyNumberFormat="1" applyFont="1" applyFill="1" applyBorder="1" applyAlignment="1" applyProtection="1">
      <alignment horizontal="right" vertical="center"/>
    </xf>
    <xf numFmtId="0" fontId="0" fillId="4" borderId="7" xfId="0" applyFill="1" applyBorder="1"/>
    <xf numFmtId="2" fontId="0" fillId="4" borderId="16" xfId="0" applyNumberFormat="1" applyFill="1" applyBorder="1" applyAlignment="1" applyProtection="1">
      <alignment horizontal="right" vertical="center"/>
    </xf>
    <xf numFmtId="2" fontId="2" fillId="4" borderId="14" xfId="0" applyNumberFormat="1" applyFont="1" applyFill="1" applyBorder="1" applyAlignment="1" applyProtection="1">
      <alignment horizontal="right" vertical="center"/>
    </xf>
    <xf numFmtId="1" fontId="0" fillId="4" borderId="12" xfId="0" applyNumberFormat="1" applyFill="1" applyBorder="1" applyAlignment="1" applyProtection="1">
      <alignment horizontal="right" vertical="center"/>
    </xf>
    <xf numFmtId="2" fontId="2" fillId="4" borderId="35" xfId="0" applyNumberFormat="1" applyFont="1" applyFill="1" applyBorder="1" applyAlignment="1" applyProtection="1">
      <alignment horizontal="right" vertical="center"/>
    </xf>
    <xf numFmtId="2" fontId="2" fillId="4" borderId="7" xfId="0" applyNumberFormat="1" applyFont="1" applyFill="1" applyBorder="1" applyAlignment="1" applyProtection="1">
      <alignment horizontal="right" vertical="center"/>
    </xf>
    <xf numFmtId="0" fontId="0" fillId="4" borderId="11" xfId="0" applyFill="1" applyBorder="1" applyAlignment="1" applyProtection="1">
      <alignment horizontal="center" vertical="center"/>
    </xf>
    <xf numFmtId="0" fontId="0" fillId="4" borderId="13" xfId="0" applyFill="1" applyBorder="1" applyAlignment="1" applyProtection="1">
      <alignment horizontal="center" vertical="center"/>
    </xf>
    <xf numFmtId="49" fontId="0" fillId="4" borderId="14" xfId="0" applyNumberFormat="1" applyFill="1" applyBorder="1" applyAlignment="1" applyProtection="1">
      <alignment horizontal="left" vertical="center"/>
      <protection locked="0"/>
    </xf>
    <xf numFmtId="49" fontId="0" fillId="4" borderId="19" xfId="0" applyNumberFormat="1" applyFill="1" applyBorder="1" applyAlignment="1" applyProtection="1">
      <alignment horizontal="center" vertical="center"/>
      <protection locked="0"/>
    </xf>
    <xf numFmtId="0" fontId="0" fillId="4" borderId="10" xfId="0" applyFill="1" applyBorder="1"/>
    <xf numFmtId="0" fontId="0" fillId="4" borderId="12" xfId="0" applyFill="1" applyBorder="1"/>
    <xf numFmtId="2" fontId="0" fillId="0" borderId="46" xfId="0" applyNumberFormat="1" applyBorder="1" applyAlignment="1" applyProtection="1">
      <alignment horizontal="right" vertical="center"/>
    </xf>
    <xf numFmtId="49" fontId="6" fillId="2" borderId="36" xfId="0" applyNumberFormat="1" applyFont="1" applyFill="1" applyBorder="1" applyAlignment="1" applyProtection="1">
      <alignment horizontal="center" wrapText="1"/>
    </xf>
    <xf numFmtId="49" fontId="2" fillId="2" borderId="36" xfId="0" applyNumberFormat="1" applyFont="1" applyFill="1" applyBorder="1" applyAlignment="1">
      <alignment horizontal="center"/>
    </xf>
    <xf numFmtId="49" fontId="2" fillId="0" borderId="36" xfId="0" applyNumberFormat="1" applyFont="1" applyBorder="1" applyAlignment="1" applyProtection="1">
      <alignment horizontal="center"/>
    </xf>
    <xf numFmtId="49" fontId="2" fillId="2" borderId="37" xfId="0" applyNumberFormat="1" applyFont="1" applyFill="1" applyBorder="1" applyAlignment="1" applyProtection="1">
      <alignment horizontal="center" wrapText="1"/>
    </xf>
    <xf numFmtId="49" fontId="2" fillId="2" borderId="36" xfId="0" applyNumberFormat="1" applyFont="1" applyFill="1" applyBorder="1" applyAlignment="1" applyProtection="1">
      <alignment horizontal="center"/>
    </xf>
    <xf numFmtId="49" fontId="4" fillId="2" borderId="38" xfId="0" applyNumberFormat="1" applyFont="1" applyFill="1" applyBorder="1" applyAlignment="1" applyProtection="1">
      <alignment horizontal="center" wrapText="1"/>
    </xf>
    <xf numFmtId="49" fontId="4" fillId="2" borderId="36" xfId="0" applyNumberFormat="1" applyFont="1" applyFill="1" applyBorder="1" applyAlignment="1" applyProtection="1">
      <alignment horizontal="center" wrapText="1"/>
    </xf>
    <xf numFmtId="49" fontId="2" fillId="2" borderId="39" xfId="0" applyNumberFormat="1" applyFont="1" applyFill="1" applyBorder="1" applyAlignment="1" applyProtection="1">
      <alignment horizontal="center" wrapText="1"/>
    </xf>
    <xf numFmtId="0" fontId="0" fillId="2" borderId="40" xfId="0" applyFill="1" applyBorder="1" applyAlignment="1">
      <alignment horizontal="center"/>
    </xf>
    <xf numFmtId="0" fontId="0" fillId="2" borderId="37" xfId="0" applyFill="1" applyBorder="1" applyAlignment="1">
      <alignment horizontal="center"/>
    </xf>
    <xf numFmtId="49" fontId="2" fillId="2" borderId="36" xfId="0" applyNumberFormat="1" applyFont="1" applyFill="1" applyBorder="1" applyAlignment="1" applyProtection="1">
      <alignment horizontal="center" wrapText="1"/>
    </xf>
    <xf numFmtId="49" fontId="2" fillId="0" borderId="39" xfId="0" applyNumberFormat="1" applyFont="1" applyBorder="1" applyAlignment="1" applyProtection="1">
      <alignment horizontal="center"/>
    </xf>
    <xf numFmtId="49" fontId="2" fillId="3" borderId="36" xfId="0" applyNumberFormat="1" applyFont="1" applyFill="1" applyBorder="1" applyAlignment="1" applyProtection="1">
      <alignment horizontal="center" wrapText="1"/>
    </xf>
    <xf numFmtId="49" fontId="2" fillId="3" borderId="36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L51"/>
  <sheetViews>
    <sheetView tabSelected="1" zoomScaleNormal="100" zoomScaleSheetLayoutView="100" workbookViewId="0">
      <pane xSplit="6" ySplit="2" topLeftCell="K3" activePane="bottomRight" state="frozenSplit"/>
      <selection pane="topRight" activeCell="G1" sqref="G1"/>
      <selection pane="bottomLeft" activeCell="A3" sqref="A3"/>
      <selection pane="bottomRight" activeCell="B3" sqref="B3"/>
    </sheetView>
  </sheetViews>
  <sheetFormatPr defaultColWidth="6.5546875" defaultRowHeight="13.2" x14ac:dyDescent="0.25"/>
  <cols>
    <col min="1" max="1" width="6.109375" style="5" bestFit="1" customWidth="1"/>
    <col min="2" max="2" width="20.44140625" style="4" customWidth="1"/>
    <col min="3" max="3" width="3.21875" style="4" hidden="1" customWidth="1"/>
    <col min="4" max="4" width="3.44140625" style="54" customWidth="1"/>
    <col min="5" max="5" width="4.88671875" style="4" customWidth="1"/>
    <col min="6" max="6" width="5.5546875" style="4" customWidth="1"/>
    <col min="7" max="8" width="3.88671875" style="13" hidden="1" customWidth="1"/>
    <col min="9" max="9" width="1.6640625" style="13" hidden="1" customWidth="1"/>
    <col min="10" max="10" width="1.5546875" style="13" hidden="1" customWidth="1"/>
    <col min="11" max="11" width="10.109375" style="13" customWidth="1"/>
    <col min="12" max="12" width="7.5546875" style="4" bestFit="1" customWidth="1"/>
    <col min="13" max="13" width="5.33203125" style="4" customWidth="1"/>
    <col min="14" max="14" width="5.5546875" style="4" bestFit="1" customWidth="1"/>
    <col min="15" max="15" width="5" style="4" bestFit="1" customWidth="1"/>
    <col min="16" max="16" width="6.44140625" style="4" customWidth="1"/>
    <col min="17" max="22" width="5.5546875" style="4" hidden="1" customWidth="1"/>
    <col min="23" max="23" width="3.88671875" style="4" customWidth="1"/>
    <col min="24" max="24" width="2.33203125" style="4" customWidth="1"/>
    <col min="25" max="25" width="2.88671875" style="4" customWidth="1"/>
    <col min="26" max="26" width="2.33203125" style="4" customWidth="1"/>
    <col min="27" max="27" width="3.5546875" style="4" customWidth="1"/>
    <col min="28" max="28" width="9" style="4" customWidth="1"/>
    <col min="29" max="29" width="4.5546875" style="4" bestFit="1" customWidth="1"/>
    <col min="30" max="30" width="4.33203125" style="4" customWidth="1"/>
    <col min="31" max="31" width="7" style="3" bestFit="1" customWidth="1"/>
    <col min="32" max="32" width="6.33203125" customWidth="1"/>
    <col min="33" max="34" width="5.5546875" hidden="1" customWidth="1"/>
    <col min="35" max="35" width="5.5546875" style="4" hidden="1" customWidth="1"/>
    <col min="36" max="36" width="3.88671875" customWidth="1"/>
    <col min="37" max="38" width="2.33203125" customWidth="1"/>
    <col min="39" max="39" width="2.77734375" customWidth="1"/>
    <col min="40" max="40" width="3.5546875" customWidth="1"/>
    <col min="41" max="41" width="6.5546875" style="4"/>
    <col min="42" max="42" width="4.5546875" style="4" bestFit="1" customWidth="1"/>
    <col min="43" max="43" width="4.33203125" bestFit="1" customWidth="1"/>
    <col min="45" max="45" width="8" customWidth="1"/>
    <col min="46" max="47" width="5.5546875" hidden="1" customWidth="1"/>
    <col min="48" max="48" width="4.88671875" customWidth="1"/>
    <col min="49" max="49" width="2.6640625" customWidth="1"/>
    <col min="50" max="50" width="2.33203125" customWidth="1"/>
    <col min="51" max="51" width="3.109375" customWidth="1"/>
    <col min="52" max="52" width="3.5546875" customWidth="1"/>
    <col min="53" max="53" width="7.44140625" style="4" customWidth="1"/>
    <col min="54" max="54" width="4.5546875" style="4" bestFit="1" customWidth="1"/>
    <col min="55" max="55" width="4.33203125" bestFit="1" customWidth="1"/>
    <col min="57" max="58" width="6.44140625" hidden="1" customWidth="1"/>
    <col min="59" max="59" width="3.88671875" hidden="1" customWidth="1"/>
    <col min="60" max="62" width="2.33203125" hidden="1" customWidth="1"/>
    <col min="63" max="63" width="3.5546875" hidden="1" customWidth="1"/>
    <col min="64" max="64" width="6.5546875" style="4" hidden="1" customWidth="1"/>
    <col min="65" max="65" width="4.5546875" style="4" hidden="1" customWidth="1"/>
    <col min="66" max="66" width="4.33203125" hidden="1" customWidth="1"/>
    <col min="67" max="67" width="8.6640625" hidden="1" customWidth="1"/>
    <col min="68" max="68" width="6.5546875" customWidth="1"/>
    <col min="69" max="71" width="5.5546875" hidden="1" customWidth="1"/>
    <col min="72" max="72" width="3.88671875" customWidth="1"/>
    <col min="73" max="75" width="2.33203125" customWidth="1"/>
    <col min="76" max="76" width="3.5546875" customWidth="1"/>
    <col min="77" max="77" width="6.5546875" style="4" customWidth="1"/>
    <col min="78" max="78" width="4.5546875" style="4" customWidth="1"/>
    <col min="79" max="79" width="4.33203125" customWidth="1"/>
    <col min="80" max="80" width="6.77734375" customWidth="1"/>
    <col min="81" max="81" width="5.6640625" customWidth="1"/>
    <col min="82" max="82" width="6.109375" hidden="1" customWidth="1"/>
    <col min="83" max="83" width="4.109375" customWidth="1"/>
    <col min="84" max="85" width="2.88671875" customWidth="1"/>
    <col min="86" max="86" width="2.33203125" customWidth="1"/>
    <col min="87" max="87" width="3.6640625" customWidth="1"/>
    <col min="88" max="88" width="6.77734375" style="4" customWidth="1"/>
    <col min="89" max="89" width="4.33203125" style="4" customWidth="1"/>
    <col min="90" max="90" width="4.5546875" customWidth="1"/>
    <col min="91" max="91" width="6.77734375" customWidth="1"/>
    <col min="92" max="98" width="6.77734375" hidden="1" customWidth="1"/>
    <col min="99" max="100" width="6.77734375" style="4" hidden="1" customWidth="1"/>
    <col min="101" max="109" width="6.77734375" hidden="1" customWidth="1"/>
    <col min="110" max="111" width="6.77734375" style="4" hidden="1" customWidth="1"/>
    <col min="112" max="120" width="6.77734375" hidden="1" customWidth="1"/>
    <col min="121" max="122" width="6.77734375" style="4" hidden="1" customWidth="1"/>
    <col min="123" max="131" width="6.77734375" hidden="1" customWidth="1"/>
    <col min="132" max="133" width="6.77734375" style="4" hidden="1" customWidth="1"/>
    <col min="134" max="142" width="6.77734375" hidden="1" customWidth="1"/>
    <col min="143" max="144" width="6.77734375" style="4" hidden="1" customWidth="1"/>
    <col min="145" max="153" width="6.77734375" hidden="1" customWidth="1"/>
    <col min="154" max="155" width="6.77734375" style="4" hidden="1" customWidth="1"/>
    <col min="156" max="164" width="6.77734375" hidden="1" customWidth="1"/>
    <col min="165" max="166" width="6.77734375" style="4" hidden="1" customWidth="1"/>
    <col min="167" max="175" width="6.77734375" hidden="1" customWidth="1"/>
    <col min="176" max="177" width="6.77734375" style="4" hidden="1" customWidth="1"/>
    <col min="178" max="186" width="6.77734375" hidden="1" customWidth="1"/>
    <col min="187" max="188" width="6.77734375" style="4" hidden="1" customWidth="1"/>
    <col min="189" max="197" width="6.77734375" hidden="1" customWidth="1"/>
    <col min="198" max="199" width="6.77734375" style="4" hidden="1" customWidth="1"/>
    <col min="200" max="208" width="6.77734375" hidden="1" customWidth="1"/>
    <col min="209" max="210" width="6.77734375" style="4" hidden="1" customWidth="1"/>
    <col min="211" max="219" width="6.77734375" hidden="1" customWidth="1"/>
    <col min="220" max="221" width="6.77734375" style="4" hidden="1" customWidth="1"/>
    <col min="222" max="230" width="6.77734375" hidden="1" customWidth="1"/>
    <col min="231" max="232" width="6.77734375" style="4" hidden="1" customWidth="1"/>
    <col min="233" max="241" width="6.77734375" hidden="1" customWidth="1"/>
    <col min="242" max="243" width="6.77734375" style="4" hidden="1" customWidth="1"/>
    <col min="244" max="245" width="6.77734375" hidden="1" customWidth="1"/>
    <col min="246" max="246" width="6.77734375" customWidth="1"/>
  </cols>
  <sheetData>
    <row r="1" spans="1:246" ht="38.25" customHeight="1" thickTop="1" x14ac:dyDescent="0.3">
      <c r="A1" s="164" t="s">
        <v>111</v>
      </c>
      <c r="B1" s="165"/>
      <c r="C1" s="165"/>
      <c r="D1" s="165"/>
      <c r="E1" s="165"/>
      <c r="F1" s="165"/>
      <c r="G1" s="22" t="s">
        <v>69</v>
      </c>
      <c r="H1" s="23" t="s">
        <v>70</v>
      </c>
      <c r="I1" s="169" t="s">
        <v>31</v>
      </c>
      <c r="J1" s="170"/>
      <c r="K1" s="171" t="s">
        <v>86</v>
      </c>
      <c r="L1" s="172"/>
      <c r="M1" s="172"/>
      <c r="N1" s="172"/>
      <c r="O1" s="173"/>
      <c r="P1" s="174" t="s">
        <v>112</v>
      </c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7" t="s">
        <v>113</v>
      </c>
      <c r="AG1" s="168"/>
      <c r="AH1" s="168"/>
      <c r="AI1" s="168"/>
      <c r="AJ1" s="168"/>
      <c r="AK1" s="168"/>
      <c r="AL1" s="168"/>
      <c r="AM1" s="168"/>
      <c r="AN1" s="168"/>
      <c r="AO1" s="168"/>
      <c r="AP1" s="168"/>
      <c r="AQ1" s="168"/>
      <c r="AR1" s="168"/>
      <c r="AS1" s="167" t="s">
        <v>114</v>
      </c>
      <c r="AT1" s="168"/>
      <c r="AU1" s="168"/>
      <c r="AV1" s="168"/>
      <c r="AW1" s="168"/>
      <c r="AX1" s="168"/>
      <c r="AY1" s="168"/>
      <c r="AZ1" s="168"/>
      <c r="BA1" s="168"/>
      <c r="BB1" s="168"/>
      <c r="BC1" s="168"/>
      <c r="BD1" s="168"/>
      <c r="BE1" s="167" t="s">
        <v>87</v>
      </c>
      <c r="BF1" s="167"/>
      <c r="BG1" s="168"/>
      <c r="BH1" s="168"/>
      <c r="BI1" s="168"/>
      <c r="BJ1" s="168"/>
      <c r="BK1" s="168"/>
      <c r="BL1" s="168"/>
      <c r="BM1" s="168"/>
      <c r="BN1" s="168"/>
      <c r="BO1" s="168"/>
      <c r="BP1" s="174" t="s">
        <v>115</v>
      </c>
      <c r="BQ1" s="168"/>
      <c r="BR1" s="168"/>
      <c r="BS1" s="168"/>
      <c r="BT1" s="168"/>
      <c r="BU1" s="168"/>
      <c r="BV1" s="168"/>
      <c r="BW1" s="168"/>
      <c r="BX1" s="168"/>
      <c r="BY1" s="168"/>
      <c r="BZ1" s="168"/>
      <c r="CA1" s="168"/>
      <c r="CB1" s="168"/>
      <c r="CC1" s="176" t="s">
        <v>116</v>
      </c>
      <c r="CD1" s="177"/>
      <c r="CE1" s="177"/>
      <c r="CF1" s="177"/>
      <c r="CG1" s="177"/>
      <c r="CH1" s="177"/>
      <c r="CI1" s="177"/>
      <c r="CJ1" s="177"/>
      <c r="CK1" s="177"/>
      <c r="CL1" s="177"/>
      <c r="CM1" s="177"/>
      <c r="CN1" s="166" t="s">
        <v>2</v>
      </c>
      <c r="CO1" s="166"/>
      <c r="CP1" s="166"/>
      <c r="CQ1" s="166"/>
      <c r="CR1" s="166"/>
      <c r="CS1" s="166"/>
      <c r="CT1" s="166"/>
      <c r="CU1" s="166"/>
      <c r="CV1" s="166"/>
      <c r="CW1" s="166"/>
      <c r="CX1" s="166"/>
      <c r="CY1" s="166" t="s">
        <v>3</v>
      </c>
      <c r="CZ1" s="166"/>
      <c r="DA1" s="166"/>
      <c r="DB1" s="166"/>
      <c r="DC1" s="166"/>
      <c r="DD1" s="166"/>
      <c r="DE1" s="166"/>
      <c r="DF1" s="166"/>
      <c r="DG1" s="166"/>
      <c r="DH1" s="166"/>
      <c r="DI1" s="166"/>
      <c r="DJ1" s="166" t="s">
        <v>4</v>
      </c>
      <c r="DK1" s="166"/>
      <c r="DL1" s="166"/>
      <c r="DM1" s="166"/>
      <c r="DN1" s="166"/>
      <c r="DO1" s="166"/>
      <c r="DP1" s="166"/>
      <c r="DQ1" s="166"/>
      <c r="DR1" s="166"/>
      <c r="DS1" s="166"/>
      <c r="DT1" s="166"/>
      <c r="DU1" s="166" t="s">
        <v>5</v>
      </c>
      <c r="DV1" s="166"/>
      <c r="DW1" s="166"/>
      <c r="DX1" s="166"/>
      <c r="DY1" s="166"/>
      <c r="DZ1" s="166"/>
      <c r="EA1" s="166"/>
      <c r="EB1" s="166"/>
      <c r="EC1" s="166"/>
      <c r="ED1" s="166"/>
      <c r="EE1" s="166"/>
      <c r="EF1" s="166" t="s">
        <v>6</v>
      </c>
      <c r="EG1" s="166"/>
      <c r="EH1" s="166"/>
      <c r="EI1" s="166"/>
      <c r="EJ1" s="166"/>
      <c r="EK1" s="166"/>
      <c r="EL1" s="166"/>
      <c r="EM1" s="166"/>
      <c r="EN1" s="166"/>
      <c r="EO1" s="166"/>
      <c r="EP1" s="166"/>
      <c r="EQ1" s="166" t="s">
        <v>7</v>
      </c>
      <c r="ER1" s="166"/>
      <c r="ES1" s="166"/>
      <c r="ET1" s="166"/>
      <c r="EU1" s="166"/>
      <c r="EV1" s="166"/>
      <c r="EW1" s="166"/>
      <c r="EX1" s="166"/>
      <c r="EY1" s="166"/>
      <c r="EZ1" s="166"/>
      <c r="FA1" s="166"/>
      <c r="FB1" s="166" t="s">
        <v>8</v>
      </c>
      <c r="FC1" s="166"/>
      <c r="FD1" s="166"/>
      <c r="FE1" s="166"/>
      <c r="FF1" s="166"/>
      <c r="FG1" s="166"/>
      <c r="FH1" s="166"/>
      <c r="FI1" s="166"/>
      <c r="FJ1" s="166"/>
      <c r="FK1" s="166"/>
      <c r="FL1" s="166"/>
      <c r="FM1" s="166" t="s">
        <v>9</v>
      </c>
      <c r="FN1" s="166"/>
      <c r="FO1" s="166"/>
      <c r="FP1" s="166"/>
      <c r="FQ1" s="166"/>
      <c r="FR1" s="166"/>
      <c r="FS1" s="166"/>
      <c r="FT1" s="166"/>
      <c r="FU1" s="166"/>
      <c r="FV1" s="166"/>
      <c r="FW1" s="166"/>
      <c r="FX1" s="166" t="s">
        <v>10</v>
      </c>
      <c r="FY1" s="166"/>
      <c r="FZ1" s="166"/>
      <c r="GA1" s="166"/>
      <c r="GB1" s="166"/>
      <c r="GC1" s="166"/>
      <c r="GD1" s="166"/>
      <c r="GE1" s="166"/>
      <c r="GF1" s="166"/>
      <c r="GG1" s="166"/>
      <c r="GH1" s="166"/>
      <c r="GI1" s="166" t="s">
        <v>11</v>
      </c>
      <c r="GJ1" s="166"/>
      <c r="GK1" s="166"/>
      <c r="GL1" s="166"/>
      <c r="GM1" s="166"/>
      <c r="GN1" s="166"/>
      <c r="GO1" s="166"/>
      <c r="GP1" s="166"/>
      <c r="GQ1" s="166"/>
      <c r="GR1" s="166"/>
      <c r="GS1" s="166"/>
      <c r="GT1" s="166" t="s">
        <v>12</v>
      </c>
      <c r="GU1" s="166"/>
      <c r="GV1" s="166"/>
      <c r="GW1" s="166"/>
      <c r="GX1" s="166"/>
      <c r="GY1" s="166"/>
      <c r="GZ1" s="166"/>
      <c r="HA1" s="166"/>
      <c r="HB1" s="166"/>
      <c r="HC1" s="166"/>
      <c r="HD1" s="166"/>
      <c r="HE1" s="166" t="s">
        <v>13</v>
      </c>
      <c r="HF1" s="166"/>
      <c r="HG1" s="166"/>
      <c r="HH1" s="166"/>
      <c r="HI1" s="166"/>
      <c r="HJ1" s="166"/>
      <c r="HK1" s="166"/>
      <c r="HL1" s="166"/>
      <c r="HM1" s="166"/>
      <c r="HN1" s="166"/>
      <c r="HO1" s="166"/>
      <c r="HP1" s="166" t="s">
        <v>14</v>
      </c>
      <c r="HQ1" s="166"/>
      <c r="HR1" s="166"/>
      <c r="HS1" s="166"/>
      <c r="HT1" s="166"/>
      <c r="HU1" s="166"/>
      <c r="HV1" s="166"/>
      <c r="HW1" s="166"/>
      <c r="HX1" s="166"/>
      <c r="HY1" s="166"/>
      <c r="HZ1" s="166"/>
      <c r="IA1" s="166" t="s">
        <v>15</v>
      </c>
      <c r="IB1" s="166"/>
      <c r="IC1" s="166"/>
      <c r="ID1" s="166"/>
      <c r="IE1" s="166"/>
      <c r="IF1" s="166"/>
      <c r="IG1" s="166"/>
      <c r="IH1" s="166"/>
      <c r="II1" s="166"/>
      <c r="IJ1" s="166"/>
      <c r="IK1" s="175"/>
      <c r="IL1" s="50"/>
    </row>
    <row r="2" spans="1:246" ht="59.25" customHeight="1" thickBot="1" x14ac:dyDescent="0.3">
      <c r="A2" s="62" t="s">
        <v>85</v>
      </c>
      <c r="B2" s="63" t="s">
        <v>84</v>
      </c>
      <c r="C2" s="63" t="s">
        <v>91</v>
      </c>
      <c r="D2" s="81" t="s">
        <v>92</v>
      </c>
      <c r="E2" s="63" t="s">
        <v>1</v>
      </c>
      <c r="F2" s="64" t="s">
        <v>0</v>
      </c>
      <c r="G2" s="65" t="s">
        <v>56</v>
      </c>
      <c r="H2" s="66" t="s">
        <v>56</v>
      </c>
      <c r="I2" s="67" t="s">
        <v>67</v>
      </c>
      <c r="J2" s="68" t="s">
        <v>68</v>
      </c>
      <c r="K2" s="62" t="s">
        <v>53</v>
      </c>
      <c r="L2" s="63" t="s">
        <v>50</v>
      </c>
      <c r="M2" s="63" t="s">
        <v>51</v>
      </c>
      <c r="N2" s="63" t="s">
        <v>52</v>
      </c>
      <c r="O2" s="64" t="s">
        <v>49</v>
      </c>
      <c r="P2" s="62" t="s">
        <v>33</v>
      </c>
      <c r="Q2" s="63" t="s">
        <v>34</v>
      </c>
      <c r="R2" s="63" t="s">
        <v>35</v>
      </c>
      <c r="S2" s="63" t="s">
        <v>36</v>
      </c>
      <c r="T2" s="63" t="s">
        <v>37</v>
      </c>
      <c r="U2" s="63" t="s">
        <v>38</v>
      </c>
      <c r="V2" s="63" t="s">
        <v>39</v>
      </c>
      <c r="W2" s="63" t="s">
        <v>32</v>
      </c>
      <c r="X2" s="63" t="s">
        <v>40</v>
      </c>
      <c r="Y2" s="63" t="s">
        <v>41</v>
      </c>
      <c r="Z2" s="63" t="s">
        <v>42</v>
      </c>
      <c r="AA2" s="69" t="s">
        <v>43</v>
      </c>
      <c r="AB2" s="63" t="s">
        <v>44</v>
      </c>
      <c r="AC2" s="63" t="s">
        <v>48</v>
      </c>
      <c r="AD2" s="63" t="s">
        <v>45</v>
      </c>
      <c r="AE2" s="64" t="s">
        <v>46</v>
      </c>
      <c r="AF2" s="63" t="s">
        <v>33</v>
      </c>
      <c r="AG2" s="63" t="s">
        <v>34</v>
      </c>
      <c r="AH2" s="63" t="s">
        <v>35</v>
      </c>
      <c r="AI2" s="63" t="s">
        <v>36</v>
      </c>
      <c r="AJ2" s="63" t="s">
        <v>32</v>
      </c>
      <c r="AK2" s="63" t="s">
        <v>40</v>
      </c>
      <c r="AL2" s="63" t="s">
        <v>41</v>
      </c>
      <c r="AM2" s="63" t="s">
        <v>42</v>
      </c>
      <c r="AN2" s="69" t="s">
        <v>43</v>
      </c>
      <c r="AO2" s="63" t="s">
        <v>44</v>
      </c>
      <c r="AP2" s="63" t="s">
        <v>48</v>
      </c>
      <c r="AQ2" s="63" t="s">
        <v>45</v>
      </c>
      <c r="AR2" s="64" t="s">
        <v>46</v>
      </c>
      <c r="AS2" s="63" t="s">
        <v>33</v>
      </c>
      <c r="AT2" s="63" t="s">
        <v>34</v>
      </c>
      <c r="AU2" s="63" t="s">
        <v>35</v>
      </c>
      <c r="AV2" s="63" t="s">
        <v>32</v>
      </c>
      <c r="AW2" s="63" t="s">
        <v>40</v>
      </c>
      <c r="AX2" s="63" t="s">
        <v>41</v>
      </c>
      <c r="AY2" s="63" t="s">
        <v>42</v>
      </c>
      <c r="AZ2" s="69" t="s">
        <v>43</v>
      </c>
      <c r="BA2" s="63" t="s">
        <v>44</v>
      </c>
      <c r="BB2" s="63" t="s">
        <v>48</v>
      </c>
      <c r="BC2" s="63" t="s">
        <v>45</v>
      </c>
      <c r="BD2" s="64" t="s">
        <v>46</v>
      </c>
      <c r="BE2" s="56" t="s">
        <v>87</v>
      </c>
      <c r="BF2" s="56" t="s">
        <v>34</v>
      </c>
      <c r="BG2" s="56" t="s">
        <v>32</v>
      </c>
      <c r="BH2" s="56" t="s">
        <v>40</v>
      </c>
      <c r="BI2" s="56" t="s">
        <v>41</v>
      </c>
      <c r="BJ2" s="56" t="s">
        <v>42</v>
      </c>
      <c r="BK2" s="58" t="s">
        <v>43</v>
      </c>
      <c r="BL2" s="63" t="s">
        <v>44</v>
      </c>
      <c r="BM2" s="63" t="s">
        <v>48</v>
      </c>
      <c r="BN2" s="63" t="s">
        <v>45</v>
      </c>
      <c r="BO2" s="64" t="s">
        <v>46</v>
      </c>
      <c r="BP2" s="62" t="s">
        <v>90</v>
      </c>
      <c r="BQ2" s="63" t="s">
        <v>34</v>
      </c>
      <c r="BR2" s="63" t="s">
        <v>35</v>
      </c>
      <c r="BS2" s="63" t="s">
        <v>36</v>
      </c>
      <c r="BT2" s="63" t="s">
        <v>32</v>
      </c>
      <c r="BU2" s="63" t="s">
        <v>40</v>
      </c>
      <c r="BV2" s="63" t="s">
        <v>41</v>
      </c>
      <c r="BW2" s="63" t="s">
        <v>42</v>
      </c>
      <c r="BX2" s="69" t="s">
        <v>43</v>
      </c>
      <c r="BY2" s="63" t="s">
        <v>44</v>
      </c>
      <c r="BZ2" s="63" t="s">
        <v>48</v>
      </c>
      <c r="CA2" s="63" t="s">
        <v>45</v>
      </c>
      <c r="CB2" s="64" t="s">
        <v>46</v>
      </c>
      <c r="CC2" s="99" t="s">
        <v>33</v>
      </c>
      <c r="CD2" s="96" t="s">
        <v>34</v>
      </c>
      <c r="CE2" s="96" t="s">
        <v>32</v>
      </c>
      <c r="CF2" s="96" t="s">
        <v>40</v>
      </c>
      <c r="CG2" s="96" t="s">
        <v>41</v>
      </c>
      <c r="CH2" s="96" t="s">
        <v>42</v>
      </c>
      <c r="CI2" s="100" t="s">
        <v>43</v>
      </c>
      <c r="CJ2" s="101" t="s">
        <v>44</v>
      </c>
      <c r="CK2" s="96" t="s">
        <v>48</v>
      </c>
      <c r="CL2" s="96" t="s">
        <v>45</v>
      </c>
      <c r="CM2" s="97" t="s">
        <v>46</v>
      </c>
      <c r="CN2" s="73" t="s">
        <v>33</v>
      </c>
      <c r="CO2" s="70" t="s">
        <v>34</v>
      </c>
      <c r="CP2" s="70" t="s">
        <v>32</v>
      </c>
      <c r="CQ2" s="70" t="s">
        <v>40</v>
      </c>
      <c r="CR2" s="70" t="s">
        <v>41</v>
      </c>
      <c r="CS2" s="70" t="s">
        <v>42</v>
      </c>
      <c r="CT2" s="70" t="s">
        <v>43</v>
      </c>
      <c r="CU2" s="71" t="s">
        <v>44</v>
      </c>
      <c r="CV2" s="70" t="s">
        <v>48</v>
      </c>
      <c r="CW2" s="70" t="s">
        <v>45</v>
      </c>
      <c r="CX2" s="72" t="s">
        <v>46</v>
      </c>
      <c r="CY2" s="73" t="s">
        <v>33</v>
      </c>
      <c r="CZ2" s="70" t="s">
        <v>34</v>
      </c>
      <c r="DA2" s="70" t="s">
        <v>32</v>
      </c>
      <c r="DB2" s="70" t="s">
        <v>40</v>
      </c>
      <c r="DC2" s="70" t="s">
        <v>41</v>
      </c>
      <c r="DD2" s="70" t="s">
        <v>42</v>
      </c>
      <c r="DE2" s="70" t="s">
        <v>43</v>
      </c>
      <c r="DF2" s="71" t="s">
        <v>44</v>
      </c>
      <c r="DG2" s="70" t="s">
        <v>48</v>
      </c>
      <c r="DH2" s="70" t="s">
        <v>45</v>
      </c>
      <c r="DI2" s="72" t="s">
        <v>46</v>
      </c>
      <c r="DJ2" s="73" t="s">
        <v>33</v>
      </c>
      <c r="DK2" s="70" t="s">
        <v>34</v>
      </c>
      <c r="DL2" s="70" t="s">
        <v>32</v>
      </c>
      <c r="DM2" s="70" t="s">
        <v>40</v>
      </c>
      <c r="DN2" s="70" t="s">
        <v>41</v>
      </c>
      <c r="DO2" s="70" t="s">
        <v>42</v>
      </c>
      <c r="DP2" s="70" t="s">
        <v>43</v>
      </c>
      <c r="DQ2" s="71" t="s">
        <v>44</v>
      </c>
      <c r="DR2" s="70" t="s">
        <v>48</v>
      </c>
      <c r="DS2" s="70" t="s">
        <v>45</v>
      </c>
      <c r="DT2" s="72" t="s">
        <v>46</v>
      </c>
      <c r="DU2" s="73" t="s">
        <v>33</v>
      </c>
      <c r="DV2" s="70" t="s">
        <v>34</v>
      </c>
      <c r="DW2" s="70" t="s">
        <v>32</v>
      </c>
      <c r="DX2" s="70" t="s">
        <v>40</v>
      </c>
      <c r="DY2" s="70" t="s">
        <v>41</v>
      </c>
      <c r="DZ2" s="70" t="s">
        <v>42</v>
      </c>
      <c r="EA2" s="70" t="s">
        <v>43</v>
      </c>
      <c r="EB2" s="71" t="s">
        <v>44</v>
      </c>
      <c r="EC2" s="70" t="s">
        <v>48</v>
      </c>
      <c r="ED2" s="70" t="s">
        <v>45</v>
      </c>
      <c r="EE2" s="72" t="s">
        <v>46</v>
      </c>
      <c r="EF2" s="73" t="s">
        <v>33</v>
      </c>
      <c r="EG2" s="70" t="s">
        <v>34</v>
      </c>
      <c r="EH2" s="70" t="s">
        <v>32</v>
      </c>
      <c r="EI2" s="70" t="s">
        <v>40</v>
      </c>
      <c r="EJ2" s="70" t="s">
        <v>41</v>
      </c>
      <c r="EK2" s="70" t="s">
        <v>42</v>
      </c>
      <c r="EL2" s="70" t="s">
        <v>43</v>
      </c>
      <c r="EM2" s="71" t="s">
        <v>44</v>
      </c>
      <c r="EN2" s="70" t="s">
        <v>48</v>
      </c>
      <c r="EO2" s="70" t="s">
        <v>45</v>
      </c>
      <c r="EP2" s="72" t="s">
        <v>46</v>
      </c>
      <c r="EQ2" s="73" t="s">
        <v>33</v>
      </c>
      <c r="ER2" s="70" t="s">
        <v>34</v>
      </c>
      <c r="ES2" s="70" t="s">
        <v>32</v>
      </c>
      <c r="ET2" s="70" t="s">
        <v>40</v>
      </c>
      <c r="EU2" s="70" t="s">
        <v>41</v>
      </c>
      <c r="EV2" s="70" t="s">
        <v>42</v>
      </c>
      <c r="EW2" s="70" t="s">
        <v>43</v>
      </c>
      <c r="EX2" s="71" t="s">
        <v>44</v>
      </c>
      <c r="EY2" s="70" t="s">
        <v>48</v>
      </c>
      <c r="EZ2" s="70" t="s">
        <v>45</v>
      </c>
      <c r="FA2" s="72" t="s">
        <v>46</v>
      </c>
      <c r="FB2" s="73" t="s">
        <v>33</v>
      </c>
      <c r="FC2" s="70" t="s">
        <v>34</v>
      </c>
      <c r="FD2" s="70" t="s">
        <v>32</v>
      </c>
      <c r="FE2" s="70" t="s">
        <v>40</v>
      </c>
      <c r="FF2" s="70" t="s">
        <v>41</v>
      </c>
      <c r="FG2" s="70" t="s">
        <v>42</v>
      </c>
      <c r="FH2" s="70" t="s">
        <v>43</v>
      </c>
      <c r="FI2" s="71" t="s">
        <v>44</v>
      </c>
      <c r="FJ2" s="70" t="s">
        <v>48</v>
      </c>
      <c r="FK2" s="70" t="s">
        <v>45</v>
      </c>
      <c r="FL2" s="72" t="s">
        <v>46</v>
      </c>
      <c r="FM2" s="73" t="s">
        <v>33</v>
      </c>
      <c r="FN2" s="70" t="s">
        <v>34</v>
      </c>
      <c r="FO2" s="70" t="s">
        <v>32</v>
      </c>
      <c r="FP2" s="70" t="s">
        <v>40</v>
      </c>
      <c r="FQ2" s="70" t="s">
        <v>41</v>
      </c>
      <c r="FR2" s="70" t="s">
        <v>42</v>
      </c>
      <c r="FS2" s="70" t="s">
        <v>43</v>
      </c>
      <c r="FT2" s="71" t="s">
        <v>44</v>
      </c>
      <c r="FU2" s="70" t="s">
        <v>48</v>
      </c>
      <c r="FV2" s="70" t="s">
        <v>45</v>
      </c>
      <c r="FW2" s="72" t="s">
        <v>46</v>
      </c>
      <c r="FX2" s="73" t="s">
        <v>33</v>
      </c>
      <c r="FY2" s="70" t="s">
        <v>34</v>
      </c>
      <c r="FZ2" s="70" t="s">
        <v>32</v>
      </c>
      <c r="GA2" s="70" t="s">
        <v>40</v>
      </c>
      <c r="GB2" s="70" t="s">
        <v>41</v>
      </c>
      <c r="GC2" s="70" t="s">
        <v>42</v>
      </c>
      <c r="GD2" s="70" t="s">
        <v>43</v>
      </c>
      <c r="GE2" s="71" t="s">
        <v>44</v>
      </c>
      <c r="GF2" s="70" t="s">
        <v>48</v>
      </c>
      <c r="GG2" s="70" t="s">
        <v>45</v>
      </c>
      <c r="GH2" s="72" t="s">
        <v>46</v>
      </c>
      <c r="GI2" s="73" t="s">
        <v>33</v>
      </c>
      <c r="GJ2" s="70" t="s">
        <v>34</v>
      </c>
      <c r="GK2" s="70" t="s">
        <v>32</v>
      </c>
      <c r="GL2" s="70" t="s">
        <v>40</v>
      </c>
      <c r="GM2" s="70" t="s">
        <v>41</v>
      </c>
      <c r="GN2" s="70" t="s">
        <v>42</v>
      </c>
      <c r="GO2" s="70" t="s">
        <v>43</v>
      </c>
      <c r="GP2" s="71" t="s">
        <v>44</v>
      </c>
      <c r="GQ2" s="70" t="s">
        <v>48</v>
      </c>
      <c r="GR2" s="70" t="s">
        <v>45</v>
      </c>
      <c r="GS2" s="72" t="s">
        <v>46</v>
      </c>
      <c r="GT2" s="73" t="s">
        <v>33</v>
      </c>
      <c r="GU2" s="70" t="s">
        <v>34</v>
      </c>
      <c r="GV2" s="70" t="s">
        <v>32</v>
      </c>
      <c r="GW2" s="70" t="s">
        <v>40</v>
      </c>
      <c r="GX2" s="70" t="s">
        <v>41</v>
      </c>
      <c r="GY2" s="70" t="s">
        <v>42</v>
      </c>
      <c r="GZ2" s="70" t="s">
        <v>43</v>
      </c>
      <c r="HA2" s="71" t="s">
        <v>44</v>
      </c>
      <c r="HB2" s="70" t="s">
        <v>48</v>
      </c>
      <c r="HC2" s="70" t="s">
        <v>45</v>
      </c>
      <c r="HD2" s="72" t="s">
        <v>46</v>
      </c>
      <c r="HE2" s="73" t="s">
        <v>33</v>
      </c>
      <c r="HF2" s="70" t="s">
        <v>34</v>
      </c>
      <c r="HG2" s="70" t="s">
        <v>32</v>
      </c>
      <c r="HH2" s="70" t="s">
        <v>40</v>
      </c>
      <c r="HI2" s="70" t="s">
        <v>41</v>
      </c>
      <c r="HJ2" s="70" t="s">
        <v>42</v>
      </c>
      <c r="HK2" s="70" t="s">
        <v>43</v>
      </c>
      <c r="HL2" s="71" t="s">
        <v>44</v>
      </c>
      <c r="HM2" s="70" t="s">
        <v>48</v>
      </c>
      <c r="HN2" s="70" t="s">
        <v>45</v>
      </c>
      <c r="HO2" s="72" t="s">
        <v>46</v>
      </c>
      <c r="HP2" s="73" t="s">
        <v>33</v>
      </c>
      <c r="HQ2" s="70" t="s">
        <v>34</v>
      </c>
      <c r="HR2" s="70" t="s">
        <v>32</v>
      </c>
      <c r="HS2" s="70" t="s">
        <v>40</v>
      </c>
      <c r="HT2" s="70" t="s">
        <v>41</v>
      </c>
      <c r="HU2" s="70" t="s">
        <v>42</v>
      </c>
      <c r="HV2" s="70" t="s">
        <v>43</v>
      </c>
      <c r="HW2" s="71" t="s">
        <v>44</v>
      </c>
      <c r="HX2" s="70" t="s">
        <v>48</v>
      </c>
      <c r="HY2" s="70" t="s">
        <v>45</v>
      </c>
      <c r="HZ2" s="72" t="s">
        <v>46</v>
      </c>
      <c r="IA2" s="73" t="s">
        <v>33</v>
      </c>
      <c r="IB2" s="70" t="s">
        <v>34</v>
      </c>
      <c r="IC2" s="70" t="s">
        <v>32</v>
      </c>
      <c r="ID2" s="70" t="s">
        <v>40</v>
      </c>
      <c r="IE2" s="70" t="s">
        <v>41</v>
      </c>
      <c r="IF2" s="70" t="s">
        <v>42</v>
      </c>
      <c r="IG2" s="70" t="s">
        <v>43</v>
      </c>
      <c r="IH2" s="71" t="s">
        <v>44</v>
      </c>
      <c r="II2" s="70" t="s">
        <v>48</v>
      </c>
      <c r="IJ2" s="70" t="s">
        <v>45</v>
      </c>
      <c r="IK2" s="70" t="s">
        <v>46</v>
      </c>
      <c r="IL2" s="50"/>
    </row>
    <row r="3" spans="1:246" x14ac:dyDescent="0.25">
      <c r="A3" s="38">
        <v>1</v>
      </c>
      <c r="B3" s="28" t="s">
        <v>107</v>
      </c>
      <c r="C3" s="28"/>
      <c r="D3" s="29" t="s">
        <v>97</v>
      </c>
      <c r="E3" s="29" t="s">
        <v>18</v>
      </c>
      <c r="F3" s="59" t="s">
        <v>23</v>
      </c>
      <c r="G3" s="27" t="str">
        <f>IF(AND(OR($G$2="Y",$H$2="Y"),I3&lt;5,J3&lt;5),IF(AND(I3=I2,J3=J2),G2+1,1),"")</f>
        <v/>
      </c>
      <c r="H3" s="24" t="e">
        <f>IF(AND($H$2="Y",J3&gt;0,OR(AND(G3=1,#REF!=10),AND(G3=2,#REF!=20),AND(G3=3,#REF!=30),AND(G3=4,G70=40),AND(G3=5,G76=50),AND(G3=6,G83=60),AND(G3=7,G92=70),AND(G3=8,#REF!=80),AND(G3=9,G100=90),AND(G3=10,#REF!=100))),VLOOKUP(J3-1,SortLookup!$A$13:$B$16,2,FALSE),"")</f>
        <v>#REF!</v>
      </c>
      <c r="I3" s="39">
        <f>IF(ISNA(VLOOKUP(E3,SortLookup!$A$1:$B$5,2,FALSE))," ",VLOOKUP(E3,SortLookup!$A$1:$B$5,2,FALSE))</f>
        <v>2</v>
      </c>
      <c r="J3" s="25">
        <f>IF(ISNA(VLOOKUP(F3,SortLookup!$A$7:$B$11,2,FALSE))," ",VLOOKUP(F3,SortLookup!$A$7:$B$11,2,FALSE))</f>
        <v>3</v>
      </c>
      <c r="K3" s="74">
        <f t="shared" ref="K3:K11" si="0">L3+M3+N3</f>
        <v>195.74</v>
      </c>
      <c r="L3" s="75">
        <f t="shared" ref="L3:L11" si="1">AB3+AO3+BA3+BL3+BY3+CJ3+CU3+DF3+DQ3+EB3+EM3+EX3+FI3+FT3+GE3+GP3+HA3+HL3+HW3+IH3</f>
        <v>187.74</v>
      </c>
      <c r="M3" s="45">
        <f t="shared" ref="M3:M11" si="2">AD3+AQ3+BC3+BN3+CA3+CL3+CW3+DH3+DS3+ED3+EO3+EZ3+FK3+FV3+GG3+GR3+HC3+HN3+HY3+IJ3</f>
        <v>3</v>
      </c>
      <c r="N3" s="46">
        <f t="shared" ref="N3:N11" si="3">O3/2</f>
        <v>5</v>
      </c>
      <c r="O3" s="76">
        <f t="shared" ref="O3:O11" si="4">W3+AJ3+AV3+BG3+BT3+CE3+CP3+DA3+DL3+DW3+EH3+ES3+FD3+FO3+FZ3+GK3+GV3+HG3+HR3+IC3</f>
        <v>10</v>
      </c>
      <c r="P3" s="36">
        <v>26.48</v>
      </c>
      <c r="Q3" s="33"/>
      <c r="R3" s="33"/>
      <c r="S3" s="33"/>
      <c r="T3" s="33"/>
      <c r="U3" s="33"/>
      <c r="V3" s="33"/>
      <c r="W3" s="34">
        <v>1</v>
      </c>
      <c r="X3" s="34">
        <v>1</v>
      </c>
      <c r="Y3" s="34">
        <v>0</v>
      </c>
      <c r="Z3" s="34">
        <v>0</v>
      </c>
      <c r="AA3" s="35">
        <v>0</v>
      </c>
      <c r="AB3" s="32">
        <f t="shared" ref="AB3:AB11" si="5">P3+Q3+R3+S3+T3+U3+V3</f>
        <v>26.48</v>
      </c>
      <c r="AC3" s="31">
        <f t="shared" ref="AC3:AC11" si="6">W3/2</f>
        <v>0.5</v>
      </c>
      <c r="AD3" s="26">
        <f t="shared" ref="AD3:AD11" si="7">(X3*3)+(Y3*5)+(Z3*5)+(AA3*20)</f>
        <v>3</v>
      </c>
      <c r="AE3" s="60">
        <f t="shared" ref="AE3:AE11" si="8">AB3+AC3+AD3</f>
        <v>29.98</v>
      </c>
      <c r="AF3" s="36">
        <v>43.08</v>
      </c>
      <c r="AG3" s="33"/>
      <c r="AH3" s="33"/>
      <c r="AI3" s="33"/>
      <c r="AJ3" s="34">
        <v>2</v>
      </c>
      <c r="AK3" s="34">
        <v>0</v>
      </c>
      <c r="AL3" s="34">
        <v>0</v>
      </c>
      <c r="AM3" s="34">
        <v>0</v>
      </c>
      <c r="AN3" s="35">
        <v>0</v>
      </c>
      <c r="AO3" s="32">
        <f t="shared" ref="AO3:AO11" si="9">AF3+AG3+AH3+AI3</f>
        <v>43.08</v>
      </c>
      <c r="AP3" s="31">
        <f t="shared" ref="AP3:AP11" si="10">AJ3/2</f>
        <v>1</v>
      </c>
      <c r="AQ3" s="26">
        <f t="shared" ref="AQ3:AQ11" si="11">(AK3*3)+(AL3*5)+(AM3*5)+(AN3*20)</f>
        <v>0</v>
      </c>
      <c r="AR3" s="60">
        <f t="shared" ref="AR3:AR11" si="12">AO3+AP3+AQ3</f>
        <v>44.08</v>
      </c>
      <c r="AS3" s="36">
        <v>56.25</v>
      </c>
      <c r="AT3" s="33"/>
      <c r="AU3" s="33"/>
      <c r="AV3" s="34">
        <v>1</v>
      </c>
      <c r="AW3" s="34">
        <v>0</v>
      </c>
      <c r="AX3" s="34">
        <v>0</v>
      </c>
      <c r="AY3" s="34">
        <v>0</v>
      </c>
      <c r="AZ3" s="35">
        <v>0</v>
      </c>
      <c r="BA3" s="32">
        <f t="shared" ref="BA3:BA11" si="13">AS3+AT3+AU3</f>
        <v>56.25</v>
      </c>
      <c r="BB3" s="31">
        <f t="shared" ref="BB3:BB11" si="14">AV3/2</f>
        <v>0.5</v>
      </c>
      <c r="BC3" s="26">
        <f t="shared" ref="BC3:BC11" si="15">(AW3*3)+(AX3*5)+(AY3*5)+(AZ3*20)</f>
        <v>0</v>
      </c>
      <c r="BD3" s="60">
        <f t="shared" ref="BD3:BD11" si="16">BA3+BB3+BC3</f>
        <v>56.75</v>
      </c>
      <c r="BE3" s="32"/>
      <c r="BF3" s="57"/>
      <c r="BG3" s="34"/>
      <c r="BH3" s="34"/>
      <c r="BI3" s="34"/>
      <c r="BJ3" s="34"/>
      <c r="BK3" s="35"/>
      <c r="BL3" s="53">
        <f t="shared" ref="BL3:BL11" si="17">BE3+BF3</f>
        <v>0</v>
      </c>
      <c r="BM3" s="46">
        <f t="shared" ref="BM3:BM11" si="18">BG3/2</f>
        <v>0</v>
      </c>
      <c r="BN3" s="45">
        <f t="shared" ref="BN3:BN11" si="19">(BH3*3)+(BI3*5)+(BJ3*5)+(BK3*20)</f>
        <v>0</v>
      </c>
      <c r="BO3" s="44">
        <f t="shared" ref="BO3:BO11" si="20">BL3+BM3+BN3</f>
        <v>0</v>
      </c>
      <c r="BP3" s="36">
        <v>48.63</v>
      </c>
      <c r="BQ3" s="33"/>
      <c r="BR3" s="33"/>
      <c r="BS3" s="33"/>
      <c r="BT3" s="34">
        <v>2</v>
      </c>
      <c r="BU3" s="34">
        <v>0</v>
      </c>
      <c r="BV3" s="34">
        <v>0</v>
      </c>
      <c r="BW3" s="34">
        <v>0</v>
      </c>
      <c r="BX3" s="35">
        <v>0</v>
      </c>
      <c r="BY3" s="32">
        <f t="shared" ref="BY3:BY11" si="21">BP3+BQ3+BR3+BS3</f>
        <v>48.63</v>
      </c>
      <c r="BZ3" s="31">
        <f t="shared" ref="BZ3:BZ11" si="22">BT3/2</f>
        <v>1</v>
      </c>
      <c r="CA3" s="37">
        <f t="shared" ref="CA3:CA11" si="23">(BU3*3)+(BV3*5)+(BW3*5)+(BX3*20)</f>
        <v>0</v>
      </c>
      <c r="CB3" s="102">
        <f t="shared" ref="CB3:CB11" si="24">BY3+BZ3+CA3</f>
        <v>49.63</v>
      </c>
      <c r="CC3" s="36">
        <v>13.3</v>
      </c>
      <c r="CD3" s="33"/>
      <c r="CE3" s="34">
        <v>4</v>
      </c>
      <c r="CF3" s="34">
        <v>0</v>
      </c>
      <c r="CG3" s="34">
        <v>0</v>
      </c>
      <c r="CH3" s="34">
        <v>0</v>
      </c>
      <c r="CI3" s="35">
        <v>0</v>
      </c>
      <c r="CJ3" s="32">
        <f t="shared" ref="CJ3:CJ11" si="25">CC3+CD3</f>
        <v>13.3</v>
      </c>
      <c r="CK3" s="31">
        <f t="shared" ref="CK3:CK11" si="26">CE3/2</f>
        <v>2</v>
      </c>
      <c r="CL3" s="26">
        <f t="shared" ref="CL3:CL11" si="27">(CF3*3)+(CG3*5)+(CH3*5)+(CI3*20)</f>
        <v>0</v>
      </c>
      <c r="CM3" s="98">
        <f t="shared" ref="CM3:CM11" si="28">CJ3+CK3+CL3</f>
        <v>15.3</v>
      </c>
      <c r="CU3" s="103"/>
      <c r="CX3" s="104"/>
      <c r="CY3" s="50"/>
      <c r="DF3" s="103"/>
      <c r="DI3" s="104"/>
      <c r="DJ3" s="50"/>
      <c r="DQ3" s="103"/>
      <c r="DT3" s="104"/>
      <c r="DU3" s="50"/>
      <c r="EB3" s="103"/>
      <c r="EE3" s="104"/>
      <c r="EF3" s="50"/>
      <c r="EM3" s="103"/>
      <c r="EP3" s="104"/>
      <c r="EQ3" s="50"/>
      <c r="EX3" s="103"/>
      <c r="FA3" s="104"/>
      <c r="FB3" s="50"/>
      <c r="FI3" s="103"/>
      <c r="FL3" s="104"/>
      <c r="FM3" s="50"/>
      <c r="FT3" s="103"/>
      <c r="FW3" s="104"/>
      <c r="FX3" s="50"/>
      <c r="GE3" s="103"/>
      <c r="GH3" s="104"/>
      <c r="GI3" s="50"/>
      <c r="GP3" s="103"/>
      <c r="GS3" s="104"/>
      <c r="GT3" s="50"/>
      <c r="HA3" s="103"/>
      <c r="HD3" s="104"/>
      <c r="HE3" s="50"/>
      <c r="HL3" s="103"/>
      <c r="HO3" s="104"/>
      <c r="HP3" s="50"/>
      <c r="HW3" s="103"/>
      <c r="HZ3" s="104"/>
      <c r="IA3" s="50"/>
      <c r="IH3" s="103"/>
      <c r="IL3" s="50"/>
    </row>
    <row r="4" spans="1:246" x14ac:dyDescent="0.25">
      <c r="A4" s="38">
        <v>2</v>
      </c>
      <c r="B4" s="82" t="s">
        <v>122</v>
      </c>
      <c r="C4" s="28"/>
      <c r="D4" s="29"/>
      <c r="E4" s="83" t="s">
        <v>18</v>
      </c>
      <c r="F4" s="84" t="s">
        <v>23</v>
      </c>
      <c r="G4" s="27" t="str">
        <f>IF(AND(OR($G$2="Y",$H$2="Y"),I4&lt;5,J4&lt;5),IF(AND(I4=I3,J4=J3),G3+1,1),"")</f>
        <v/>
      </c>
      <c r="H4" s="24" t="e">
        <f>IF(AND($H$2="Y",J4&gt;0,OR(AND(G4=1,#REF!=10),AND(G4=2,#REF!=20),AND(G4=3,#REF!=30),AND(G4=4,G40=40),AND(G4=5,G48=50),AND(G4=6,G55=60),AND(G4=7,G64=70),AND(G4=8,#REF!=80),AND(G4=9,G72=90),AND(G4=10,#REF!=100))),VLOOKUP(J4-1,SortLookup!$A$13:$B$16,2,FALSE),"")</f>
        <v>#REF!</v>
      </c>
      <c r="I4" s="39">
        <f>IF(ISNA(VLOOKUP(E4,SortLookup!$A$1:$B$5,2,FALSE))," ",VLOOKUP(E4,SortLookup!$A$1:$B$5,2,FALSE))</f>
        <v>2</v>
      </c>
      <c r="J4" s="25">
        <f>IF(ISNA(VLOOKUP(F4,SortLookup!$A$7:$B$11,2,FALSE))," ",VLOOKUP(F4,SortLookup!$A$7:$B$11,2,FALSE))</f>
        <v>3</v>
      </c>
      <c r="K4" s="74">
        <f t="shared" si="0"/>
        <v>215.92</v>
      </c>
      <c r="L4" s="75">
        <f t="shared" si="1"/>
        <v>212.42</v>
      </c>
      <c r="M4" s="45">
        <f t="shared" si="2"/>
        <v>0</v>
      </c>
      <c r="N4" s="46">
        <f t="shared" si="3"/>
        <v>3.5</v>
      </c>
      <c r="O4" s="76">
        <f t="shared" si="4"/>
        <v>7</v>
      </c>
      <c r="P4" s="36">
        <v>28.64</v>
      </c>
      <c r="Q4" s="33"/>
      <c r="R4" s="33"/>
      <c r="S4" s="33"/>
      <c r="T4" s="33"/>
      <c r="U4" s="33"/>
      <c r="V4" s="33"/>
      <c r="W4" s="34">
        <v>2</v>
      </c>
      <c r="X4" s="34">
        <v>0</v>
      </c>
      <c r="Y4" s="34">
        <v>0</v>
      </c>
      <c r="Z4" s="34">
        <v>0</v>
      </c>
      <c r="AA4" s="35">
        <v>0</v>
      </c>
      <c r="AB4" s="32">
        <f t="shared" si="5"/>
        <v>28.64</v>
      </c>
      <c r="AC4" s="31">
        <f t="shared" si="6"/>
        <v>1</v>
      </c>
      <c r="AD4" s="26">
        <f t="shared" si="7"/>
        <v>0</v>
      </c>
      <c r="AE4" s="60">
        <f t="shared" si="8"/>
        <v>29.64</v>
      </c>
      <c r="AF4" s="36">
        <v>38.869999999999997</v>
      </c>
      <c r="AG4" s="33"/>
      <c r="AH4" s="33"/>
      <c r="AI4" s="33"/>
      <c r="AJ4" s="34">
        <v>0</v>
      </c>
      <c r="AK4" s="34">
        <v>0</v>
      </c>
      <c r="AL4" s="34">
        <v>0</v>
      </c>
      <c r="AM4" s="34">
        <v>0</v>
      </c>
      <c r="AN4" s="35">
        <v>0</v>
      </c>
      <c r="AO4" s="32">
        <f t="shared" si="9"/>
        <v>38.869999999999997</v>
      </c>
      <c r="AP4" s="31">
        <f t="shared" si="10"/>
        <v>0</v>
      </c>
      <c r="AQ4" s="26">
        <f t="shared" si="11"/>
        <v>0</v>
      </c>
      <c r="AR4" s="60">
        <f t="shared" si="12"/>
        <v>38.869999999999997</v>
      </c>
      <c r="AS4" s="36">
        <v>47.02</v>
      </c>
      <c r="AT4" s="33"/>
      <c r="AU4" s="33"/>
      <c r="AV4" s="34">
        <v>0</v>
      </c>
      <c r="AW4" s="34">
        <v>0</v>
      </c>
      <c r="AX4" s="34">
        <v>0</v>
      </c>
      <c r="AY4" s="34">
        <v>0</v>
      </c>
      <c r="AZ4" s="35">
        <v>0</v>
      </c>
      <c r="BA4" s="32">
        <f t="shared" si="13"/>
        <v>47.02</v>
      </c>
      <c r="BB4" s="31">
        <f t="shared" si="14"/>
        <v>0</v>
      </c>
      <c r="BC4" s="26">
        <f t="shared" si="15"/>
        <v>0</v>
      </c>
      <c r="BD4" s="60">
        <f t="shared" si="16"/>
        <v>47.02</v>
      </c>
      <c r="BE4" s="32"/>
      <c r="BF4" s="57"/>
      <c r="BG4" s="34"/>
      <c r="BH4" s="34"/>
      <c r="BI4" s="34"/>
      <c r="BJ4" s="34"/>
      <c r="BK4" s="35"/>
      <c r="BL4" s="53">
        <f t="shared" si="17"/>
        <v>0</v>
      </c>
      <c r="BM4" s="46">
        <f t="shared" si="18"/>
        <v>0</v>
      </c>
      <c r="BN4" s="45">
        <f t="shared" si="19"/>
        <v>0</v>
      </c>
      <c r="BO4" s="44">
        <f t="shared" si="20"/>
        <v>0</v>
      </c>
      <c r="BP4" s="36">
        <v>73.599999999999994</v>
      </c>
      <c r="BQ4" s="33"/>
      <c r="BR4" s="33"/>
      <c r="BS4" s="33"/>
      <c r="BT4" s="34">
        <v>3</v>
      </c>
      <c r="BU4" s="34">
        <v>0</v>
      </c>
      <c r="BV4" s="34">
        <v>0</v>
      </c>
      <c r="BW4" s="34">
        <v>0</v>
      </c>
      <c r="BX4" s="35">
        <v>0</v>
      </c>
      <c r="BY4" s="32">
        <f t="shared" si="21"/>
        <v>73.599999999999994</v>
      </c>
      <c r="BZ4" s="31">
        <f t="shared" si="22"/>
        <v>1.5</v>
      </c>
      <c r="CA4" s="37">
        <f t="shared" si="23"/>
        <v>0</v>
      </c>
      <c r="CB4" s="102">
        <f t="shared" si="24"/>
        <v>75.099999999999994</v>
      </c>
      <c r="CC4" s="36">
        <v>24.29</v>
      </c>
      <c r="CD4" s="33"/>
      <c r="CE4" s="34">
        <v>2</v>
      </c>
      <c r="CF4" s="34">
        <v>0</v>
      </c>
      <c r="CG4" s="34">
        <v>0</v>
      </c>
      <c r="CH4" s="34">
        <v>0</v>
      </c>
      <c r="CI4" s="35">
        <v>0</v>
      </c>
      <c r="CJ4" s="32">
        <f t="shared" si="25"/>
        <v>24.29</v>
      </c>
      <c r="CK4" s="31">
        <f t="shared" si="26"/>
        <v>1</v>
      </c>
      <c r="CL4" s="26">
        <f t="shared" si="27"/>
        <v>0</v>
      </c>
      <c r="CM4" s="98">
        <f t="shared" si="28"/>
        <v>25.29</v>
      </c>
      <c r="CN4" s="1"/>
      <c r="CO4" s="1"/>
      <c r="CP4" s="2"/>
      <c r="CQ4" s="2"/>
      <c r="CR4" s="2"/>
      <c r="CS4" s="2"/>
      <c r="CT4" s="2"/>
      <c r="CU4" s="7"/>
      <c r="CV4" s="14"/>
      <c r="CW4" s="6"/>
      <c r="CX4" s="15"/>
      <c r="CY4" s="16"/>
      <c r="CZ4" s="1"/>
      <c r="DA4" s="2"/>
      <c r="DB4" s="2"/>
      <c r="DC4" s="2"/>
      <c r="DD4" s="2"/>
      <c r="DE4" s="2"/>
      <c r="DF4" s="7"/>
      <c r="DG4" s="14"/>
      <c r="DH4" s="6"/>
      <c r="DI4" s="15"/>
      <c r="DJ4" s="16"/>
      <c r="DK4" s="1"/>
      <c r="DL4" s="2"/>
      <c r="DM4" s="2"/>
      <c r="DN4" s="2"/>
      <c r="DO4" s="2"/>
      <c r="DP4" s="2"/>
      <c r="DQ4" s="7"/>
      <c r="DR4" s="14"/>
      <c r="DS4" s="6"/>
      <c r="DT4" s="15"/>
      <c r="DU4" s="16"/>
      <c r="DV4" s="1"/>
      <c r="DW4" s="2"/>
      <c r="DX4" s="2"/>
      <c r="DY4" s="2"/>
      <c r="DZ4" s="2"/>
      <c r="EA4" s="2"/>
      <c r="EB4" s="7"/>
      <c r="EC4" s="14"/>
      <c r="ED4" s="6"/>
      <c r="EE4" s="15"/>
      <c r="EF4" s="16"/>
      <c r="EG4" s="1"/>
      <c r="EH4" s="2"/>
      <c r="EI4" s="2"/>
      <c r="EJ4" s="2"/>
      <c r="EK4" s="2"/>
      <c r="EL4" s="2"/>
      <c r="EM4" s="7"/>
      <c r="EN4" s="14"/>
      <c r="EO4" s="6"/>
      <c r="EP4" s="15"/>
      <c r="EQ4" s="16"/>
      <c r="ER4" s="1"/>
      <c r="ES4" s="2"/>
      <c r="ET4" s="2"/>
      <c r="EU4" s="2"/>
      <c r="EV4" s="2"/>
      <c r="EW4" s="2"/>
      <c r="EX4" s="7"/>
      <c r="EY4" s="14"/>
      <c r="EZ4" s="6"/>
      <c r="FA4" s="15"/>
      <c r="FB4" s="16"/>
      <c r="FC4" s="1"/>
      <c r="FD4" s="2"/>
      <c r="FE4" s="2"/>
      <c r="FF4" s="2"/>
      <c r="FG4" s="2"/>
      <c r="FH4" s="2"/>
      <c r="FI4" s="7"/>
      <c r="FJ4" s="14"/>
      <c r="FK4" s="6"/>
      <c r="FL4" s="15"/>
      <c r="FM4" s="16"/>
      <c r="FN4" s="1"/>
      <c r="FO4" s="2"/>
      <c r="FP4" s="2"/>
      <c r="FQ4" s="2"/>
      <c r="FR4" s="2"/>
      <c r="FS4" s="2"/>
      <c r="FT4" s="7"/>
      <c r="FU4" s="14"/>
      <c r="FV4" s="6"/>
      <c r="FW4" s="15"/>
      <c r="FX4" s="16"/>
      <c r="FY4" s="1"/>
      <c r="FZ4" s="2"/>
      <c r="GA4" s="2"/>
      <c r="GB4" s="2"/>
      <c r="GC4" s="2"/>
      <c r="GD4" s="2"/>
      <c r="GE4" s="7"/>
      <c r="GF4" s="14"/>
      <c r="GG4" s="6"/>
      <c r="GH4" s="15"/>
      <c r="GI4" s="16"/>
      <c r="GJ4" s="1"/>
      <c r="GK4" s="2"/>
      <c r="GL4" s="2"/>
      <c r="GM4" s="2"/>
      <c r="GN4" s="2"/>
      <c r="GO4" s="2"/>
      <c r="GP4" s="7"/>
      <c r="GQ4" s="14"/>
      <c r="GR4" s="6"/>
      <c r="GS4" s="15"/>
      <c r="GT4" s="16"/>
      <c r="GU4" s="1"/>
      <c r="GV4" s="2"/>
      <c r="GW4" s="2"/>
      <c r="GX4" s="2"/>
      <c r="GY4" s="2"/>
      <c r="GZ4" s="2"/>
      <c r="HA4" s="7"/>
      <c r="HB4" s="14"/>
      <c r="HC4" s="6"/>
      <c r="HD4" s="15"/>
      <c r="HE4" s="16"/>
      <c r="HF4" s="1"/>
      <c r="HG4" s="2"/>
      <c r="HH4" s="2"/>
      <c r="HI4" s="2"/>
      <c r="HJ4" s="2"/>
      <c r="HK4" s="2"/>
      <c r="HL4" s="7"/>
      <c r="HM4" s="14"/>
      <c r="HN4" s="6"/>
      <c r="HO4" s="15"/>
      <c r="HP4" s="16"/>
      <c r="HQ4" s="1"/>
      <c r="HR4" s="2"/>
      <c r="HS4" s="2"/>
      <c r="HT4" s="2"/>
      <c r="HU4" s="2"/>
      <c r="HV4" s="2"/>
      <c r="HW4" s="7"/>
      <c r="HX4" s="14"/>
      <c r="HY4" s="6"/>
      <c r="HZ4" s="15"/>
      <c r="IA4" s="16"/>
      <c r="IB4" s="1"/>
      <c r="IC4" s="2"/>
      <c r="ID4" s="2"/>
      <c r="IE4" s="2"/>
      <c r="IF4" s="2"/>
      <c r="IG4" s="2"/>
      <c r="IH4" s="7"/>
      <c r="II4" s="14"/>
      <c r="IJ4" s="6"/>
      <c r="IK4" s="49"/>
      <c r="IL4" s="50"/>
    </row>
    <row r="5" spans="1:246" x14ac:dyDescent="0.25">
      <c r="A5" s="38">
        <v>3</v>
      </c>
      <c r="B5" s="82" t="s">
        <v>124</v>
      </c>
      <c r="C5" s="28"/>
      <c r="D5" s="83"/>
      <c r="E5" s="83" t="s">
        <v>18</v>
      </c>
      <c r="F5" s="84" t="s">
        <v>23</v>
      </c>
      <c r="G5" s="27" t="str">
        <f>IF(AND(OR($G$2="Y",$H$2="Y"),I5&lt;5,J5&lt;5),IF(AND(I5=I4,J5=J4),G4+1,1),"")</f>
        <v/>
      </c>
      <c r="H5" s="24" t="e">
        <f>IF(AND($H$2="Y",J5&gt;0,OR(AND(G5=1,#REF!=10),AND(G5=2,#REF!=20),AND(G5=3,#REF!=30),AND(G5=4,G49=40),AND(G5=5,G55=50),AND(G5=6,G62=60),AND(G5=7,G71=70),AND(G5=8,#REF!=80),AND(G5=9,G79=90),AND(G5=10,#REF!=100))),VLOOKUP(J5-1,SortLookup!$A$13:$B$16,2,FALSE),"")</f>
        <v>#REF!</v>
      </c>
      <c r="I5" s="39">
        <f>IF(ISNA(VLOOKUP(E5,SortLookup!$A$1:$B$5,2,FALSE))," ",VLOOKUP(E5,SortLookup!$A$1:$B$5,2,FALSE))</f>
        <v>2</v>
      </c>
      <c r="J5" s="25">
        <f>IF(ISNA(VLOOKUP(F5,SortLookup!$A$7:$B$11,2,FALSE))," ",VLOOKUP(F5,SortLookup!$A$7:$B$11,2,FALSE))</f>
        <v>3</v>
      </c>
      <c r="K5" s="74">
        <f t="shared" si="0"/>
        <v>227.38</v>
      </c>
      <c r="L5" s="75">
        <f t="shared" si="1"/>
        <v>222.88</v>
      </c>
      <c r="M5" s="45">
        <f t="shared" si="2"/>
        <v>0</v>
      </c>
      <c r="N5" s="46">
        <f t="shared" si="3"/>
        <v>4.5</v>
      </c>
      <c r="O5" s="76">
        <f t="shared" si="4"/>
        <v>9</v>
      </c>
      <c r="P5" s="36">
        <v>26.74</v>
      </c>
      <c r="Q5" s="33"/>
      <c r="R5" s="33"/>
      <c r="S5" s="33"/>
      <c r="T5" s="33"/>
      <c r="U5" s="33"/>
      <c r="V5" s="33"/>
      <c r="W5" s="34">
        <v>0</v>
      </c>
      <c r="X5" s="34">
        <v>0</v>
      </c>
      <c r="Y5" s="34">
        <v>0</v>
      </c>
      <c r="Z5" s="34">
        <v>0</v>
      </c>
      <c r="AA5" s="35">
        <v>0</v>
      </c>
      <c r="AB5" s="32">
        <f t="shared" si="5"/>
        <v>26.74</v>
      </c>
      <c r="AC5" s="31">
        <f t="shared" si="6"/>
        <v>0</v>
      </c>
      <c r="AD5" s="26">
        <f t="shared" si="7"/>
        <v>0</v>
      </c>
      <c r="AE5" s="60">
        <f t="shared" si="8"/>
        <v>26.74</v>
      </c>
      <c r="AF5" s="36">
        <v>37.14</v>
      </c>
      <c r="AG5" s="33"/>
      <c r="AH5" s="33"/>
      <c r="AI5" s="33"/>
      <c r="AJ5" s="34">
        <v>1</v>
      </c>
      <c r="AK5" s="34">
        <v>0</v>
      </c>
      <c r="AL5" s="34">
        <v>0</v>
      </c>
      <c r="AM5" s="34">
        <v>0</v>
      </c>
      <c r="AN5" s="35">
        <v>0</v>
      </c>
      <c r="AO5" s="32">
        <f t="shared" si="9"/>
        <v>37.14</v>
      </c>
      <c r="AP5" s="31">
        <f t="shared" si="10"/>
        <v>0.5</v>
      </c>
      <c r="AQ5" s="26">
        <f t="shared" si="11"/>
        <v>0</v>
      </c>
      <c r="AR5" s="60">
        <f t="shared" si="12"/>
        <v>37.64</v>
      </c>
      <c r="AS5" s="36">
        <v>78.849999999999994</v>
      </c>
      <c r="AT5" s="33"/>
      <c r="AU5" s="33"/>
      <c r="AV5" s="34">
        <v>0</v>
      </c>
      <c r="AW5" s="34">
        <v>0</v>
      </c>
      <c r="AX5" s="34">
        <v>0</v>
      </c>
      <c r="AY5" s="34">
        <v>0</v>
      </c>
      <c r="AZ5" s="35">
        <v>0</v>
      </c>
      <c r="BA5" s="32">
        <f t="shared" si="13"/>
        <v>78.849999999999994</v>
      </c>
      <c r="BB5" s="31">
        <f t="shared" si="14"/>
        <v>0</v>
      </c>
      <c r="BC5" s="26">
        <f t="shared" si="15"/>
        <v>0</v>
      </c>
      <c r="BD5" s="60">
        <f t="shared" si="16"/>
        <v>78.849999999999994</v>
      </c>
      <c r="BE5" s="32"/>
      <c r="BF5" s="57"/>
      <c r="BG5" s="34"/>
      <c r="BH5" s="34"/>
      <c r="BI5" s="34"/>
      <c r="BJ5" s="34"/>
      <c r="BK5" s="35"/>
      <c r="BL5" s="53">
        <f t="shared" si="17"/>
        <v>0</v>
      </c>
      <c r="BM5" s="46">
        <f t="shared" si="18"/>
        <v>0</v>
      </c>
      <c r="BN5" s="45">
        <f t="shared" si="19"/>
        <v>0</v>
      </c>
      <c r="BO5" s="44">
        <f t="shared" si="20"/>
        <v>0</v>
      </c>
      <c r="BP5" s="36">
        <v>57.97</v>
      </c>
      <c r="BQ5" s="33"/>
      <c r="BR5" s="33"/>
      <c r="BS5" s="33"/>
      <c r="BT5" s="34">
        <v>4</v>
      </c>
      <c r="BU5" s="34">
        <v>0</v>
      </c>
      <c r="BV5" s="34">
        <v>0</v>
      </c>
      <c r="BW5" s="34">
        <v>0</v>
      </c>
      <c r="BX5" s="35">
        <v>0</v>
      </c>
      <c r="BY5" s="32">
        <f t="shared" si="21"/>
        <v>57.97</v>
      </c>
      <c r="BZ5" s="31">
        <f t="shared" si="22"/>
        <v>2</v>
      </c>
      <c r="CA5" s="37">
        <f t="shared" si="23"/>
        <v>0</v>
      </c>
      <c r="CB5" s="102">
        <f t="shared" si="24"/>
        <v>59.97</v>
      </c>
      <c r="CC5" s="36">
        <v>22.18</v>
      </c>
      <c r="CD5" s="33"/>
      <c r="CE5" s="34">
        <v>4</v>
      </c>
      <c r="CF5" s="34">
        <v>0</v>
      </c>
      <c r="CG5" s="34">
        <v>0</v>
      </c>
      <c r="CH5" s="34">
        <v>0</v>
      </c>
      <c r="CI5" s="35">
        <v>0</v>
      </c>
      <c r="CJ5" s="32">
        <f t="shared" si="25"/>
        <v>22.18</v>
      </c>
      <c r="CK5" s="31">
        <f t="shared" si="26"/>
        <v>2</v>
      </c>
      <c r="CL5" s="26">
        <f t="shared" si="27"/>
        <v>0</v>
      </c>
      <c r="CM5" s="98">
        <f t="shared" si="28"/>
        <v>24.18</v>
      </c>
      <c r="CN5" s="1"/>
      <c r="CO5" s="1"/>
      <c r="CP5" s="2"/>
      <c r="CQ5" s="2"/>
      <c r="CR5" s="2"/>
      <c r="CS5" s="2"/>
      <c r="CT5" s="2"/>
      <c r="CU5" s="7"/>
      <c r="CV5" s="14"/>
      <c r="CW5" s="6"/>
      <c r="CX5" s="15"/>
      <c r="CY5" s="16"/>
      <c r="CZ5" s="1"/>
      <c r="DA5" s="2"/>
      <c r="DB5" s="2"/>
      <c r="DC5" s="2"/>
      <c r="DD5" s="2"/>
      <c r="DE5" s="2"/>
      <c r="DF5" s="7"/>
      <c r="DG5" s="14"/>
      <c r="DH5" s="6"/>
      <c r="DI5" s="15"/>
      <c r="DJ5" s="16"/>
      <c r="DK5" s="1"/>
      <c r="DL5" s="2"/>
      <c r="DM5" s="2"/>
      <c r="DN5" s="2"/>
      <c r="DO5" s="2"/>
      <c r="DP5" s="2"/>
      <c r="DQ5" s="7"/>
      <c r="DR5" s="14"/>
      <c r="DS5" s="6"/>
      <c r="DT5" s="15"/>
      <c r="DU5" s="16"/>
      <c r="DV5" s="1"/>
      <c r="DW5" s="2"/>
      <c r="DX5" s="2"/>
      <c r="DY5" s="2"/>
      <c r="DZ5" s="2"/>
      <c r="EA5" s="2"/>
      <c r="EB5" s="7"/>
      <c r="EC5" s="14"/>
      <c r="ED5" s="6"/>
      <c r="EE5" s="15"/>
      <c r="EF5" s="16"/>
      <c r="EG5" s="1"/>
      <c r="EH5" s="2"/>
      <c r="EI5" s="2"/>
      <c r="EJ5" s="2"/>
      <c r="EK5" s="2"/>
      <c r="EL5" s="2"/>
      <c r="EM5" s="7"/>
      <c r="EN5" s="14"/>
      <c r="EO5" s="6"/>
      <c r="EP5" s="15"/>
      <c r="EQ5" s="16"/>
      <c r="ER5" s="1"/>
      <c r="ES5" s="2"/>
      <c r="ET5" s="2"/>
      <c r="EU5" s="2"/>
      <c r="EV5" s="2"/>
      <c r="EW5" s="2"/>
      <c r="EX5" s="7"/>
      <c r="EY5" s="14"/>
      <c r="EZ5" s="6"/>
      <c r="FA5" s="15"/>
      <c r="FB5" s="16"/>
      <c r="FC5" s="1"/>
      <c r="FD5" s="2"/>
      <c r="FE5" s="2"/>
      <c r="FF5" s="2"/>
      <c r="FG5" s="2"/>
      <c r="FH5" s="2"/>
      <c r="FI5" s="7"/>
      <c r="FJ5" s="14"/>
      <c r="FK5" s="6"/>
      <c r="FL5" s="15"/>
      <c r="FM5" s="16"/>
      <c r="FN5" s="1"/>
      <c r="FO5" s="2"/>
      <c r="FP5" s="2"/>
      <c r="FQ5" s="2"/>
      <c r="FR5" s="2"/>
      <c r="FS5" s="2"/>
      <c r="FT5" s="7"/>
      <c r="FU5" s="14"/>
      <c r="FV5" s="6"/>
      <c r="FW5" s="15"/>
      <c r="FX5" s="16"/>
      <c r="FY5" s="1"/>
      <c r="FZ5" s="2"/>
      <c r="GA5" s="2"/>
      <c r="GB5" s="2"/>
      <c r="GC5" s="2"/>
      <c r="GD5" s="2"/>
      <c r="GE5" s="7"/>
      <c r="GF5" s="14"/>
      <c r="GG5" s="6"/>
      <c r="GH5" s="15"/>
      <c r="GI5" s="16"/>
      <c r="GJ5" s="1"/>
      <c r="GK5" s="2"/>
      <c r="GL5" s="2"/>
      <c r="GM5" s="2"/>
      <c r="GN5" s="2"/>
      <c r="GO5" s="2"/>
      <c r="GP5" s="7"/>
      <c r="GQ5" s="14"/>
      <c r="GR5" s="6"/>
      <c r="GS5" s="15"/>
      <c r="GT5" s="16"/>
      <c r="GU5" s="1"/>
      <c r="GV5" s="2"/>
      <c r="GW5" s="2"/>
      <c r="GX5" s="2"/>
      <c r="GY5" s="2"/>
      <c r="GZ5" s="2"/>
      <c r="HA5" s="7"/>
      <c r="HB5" s="14"/>
      <c r="HC5" s="6"/>
      <c r="HD5" s="15"/>
      <c r="HE5" s="16"/>
      <c r="HF5" s="1"/>
      <c r="HG5" s="2"/>
      <c r="HH5" s="2"/>
      <c r="HI5" s="2"/>
      <c r="HJ5" s="2"/>
      <c r="HK5" s="2"/>
      <c r="HL5" s="7"/>
      <c r="HM5" s="14"/>
      <c r="HN5" s="6"/>
      <c r="HO5" s="15"/>
      <c r="HP5" s="16"/>
      <c r="HQ5" s="1"/>
      <c r="HR5" s="2"/>
      <c r="HS5" s="2"/>
      <c r="HT5" s="2"/>
      <c r="HU5" s="2"/>
      <c r="HV5" s="2"/>
      <c r="HW5" s="7"/>
      <c r="HX5" s="14"/>
      <c r="HY5" s="6"/>
      <c r="HZ5" s="15"/>
      <c r="IA5" s="16"/>
      <c r="IB5" s="1"/>
      <c r="IC5" s="2"/>
      <c r="ID5" s="2"/>
      <c r="IE5" s="2"/>
      <c r="IF5" s="2"/>
      <c r="IG5" s="2"/>
      <c r="IH5" s="7"/>
      <c r="II5" s="14"/>
      <c r="IJ5" s="6"/>
      <c r="IK5" s="49"/>
      <c r="IL5" s="50"/>
    </row>
    <row r="6" spans="1:246" x14ac:dyDescent="0.25">
      <c r="A6" s="38">
        <v>4</v>
      </c>
      <c r="B6" s="82" t="s">
        <v>110</v>
      </c>
      <c r="C6" s="28"/>
      <c r="D6" s="29" t="s">
        <v>94</v>
      </c>
      <c r="E6" s="83" t="s">
        <v>18</v>
      </c>
      <c r="F6" s="84" t="s">
        <v>24</v>
      </c>
      <c r="G6" s="27" t="str">
        <f>IF(AND(OR($G$2="Y",$H$2="Y"),I6&lt;5,J6&lt;5),IF(AND(I6=#REF!,J6=#REF!),#REF!+1,1),"")</f>
        <v/>
      </c>
      <c r="H6" s="24" t="e">
        <f>IF(AND($H$2="Y",J6&gt;0,OR(AND(G6=1,#REF!=10),AND(G6=2,#REF!=20),AND(G6=3,#REF!=30),AND(G6=4,G39=40),AND(G6=5,G47=50),AND(G6=6,#REF!=60),AND(G6=7,G59=70),AND(G6=8,#REF!=80),AND(G6=9,G67=90),AND(G6=10,#REF!=100))),VLOOKUP(J6-1,SortLookup!$A$13:$B$16,2,FALSE),"")</f>
        <v>#REF!</v>
      </c>
      <c r="I6" s="39">
        <f>IF(ISNA(VLOOKUP(E6,SortLookup!$A$1:$B$5,2,FALSE))," ",VLOOKUP(E6,SortLookup!$A$1:$B$5,2,FALSE))</f>
        <v>2</v>
      </c>
      <c r="J6" s="25">
        <f>IF(ISNA(VLOOKUP(F6,SortLookup!$A$7:$B$11,2,FALSE))," ",VLOOKUP(F6,SortLookup!$A$7:$B$11,2,FALSE))</f>
        <v>4</v>
      </c>
      <c r="K6" s="74">
        <f t="shared" si="0"/>
        <v>242.29</v>
      </c>
      <c r="L6" s="75">
        <f t="shared" si="1"/>
        <v>225.29</v>
      </c>
      <c r="M6" s="45">
        <f t="shared" si="2"/>
        <v>10</v>
      </c>
      <c r="N6" s="46">
        <f t="shared" si="3"/>
        <v>7</v>
      </c>
      <c r="O6" s="76">
        <f t="shared" si="4"/>
        <v>14</v>
      </c>
      <c r="P6" s="36">
        <v>40.68</v>
      </c>
      <c r="Q6" s="33"/>
      <c r="R6" s="33"/>
      <c r="S6" s="33"/>
      <c r="T6" s="33"/>
      <c r="U6" s="33"/>
      <c r="V6" s="33"/>
      <c r="W6" s="34">
        <v>1</v>
      </c>
      <c r="X6" s="34">
        <v>0</v>
      </c>
      <c r="Y6" s="34">
        <v>0</v>
      </c>
      <c r="Z6" s="34">
        <v>0</v>
      </c>
      <c r="AA6" s="35">
        <v>0</v>
      </c>
      <c r="AB6" s="32">
        <f t="shared" si="5"/>
        <v>40.68</v>
      </c>
      <c r="AC6" s="31">
        <f t="shared" si="6"/>
        <v>0.5</v>
      </c>
      <c r="AD6" s="26">
        <f t="shared" si="7"/>
        <v>0</v>
      </c>
      <c r="AE6" s="60">
        <f t="shared" si="8"/>
        <v>41.18</v>
      </c>
      <c r="AF6" s="36">
        <v>39.590000000000003</v>
      </c>
      <c r="AG6" s="33"/>
      <c r="AH6" s="33"/>
      <c r="AI6" s="33"/>
      <c r="AJ6" s="34">
        <v>2</v>
      </c>
      <c r="AK6" s="34">
        <v>0</v>
      </c>
      <c r="AL6" s="34">
        <v>0</v>
      </c>
      <c r="AM6" s="34">
        <v>1</v>
      </c>
      <c r="AN6" s="35">
        <v>0</v>
      </c>
      <c r="AO6" s="32">
        <f t="shared" si="9"/>
        <v>39.590000000000003</v>
      </c>
      <c r="AP6" s="31">
        <f t="shared" si="10"/>
        <v>1</v>
      </c>
      <c r="AQ6" s="26">
        <f t="shared" si="11"/>
        <v>5</v>
      </c>
      <c r="AR6" s="60">
        <f t="shared" si="12"/>
        <v>45.59</v>
      </c>
      <c r="AS6" s="36">
        <v>57</v>
      </c>
      <c r="AT6" s="33"/>
      <c r="AU6" s="33"/>
      <c r="AV6" s="34">
        <v>1</v>
      </c>
      <c r="AW6" s="34">
        <v>0</v>
      </c>
      <c r="AX6" s="34">
        <v>0</v>
      </c>
      <c r="AY6" s="34">
        <v>0</v>
      </c>
      <c r="AZ6" s="35">
        <v>0</v>
      </c>
      <c r="BA6" s="32">
        <f t="shared" si="13"/>
        <v>57</v>
      </c>
      <c r="BB6" s="31">
        <f t="shared" si="14"/>
        <v>0.5</v>
      </c>
      <c r="BC6" s="26">
        <f t="shared" si="15"/>
        <v>0</v>
      </c>
      <c r="BD6" s="60">
        <f t="shared" si="16"/>
        <v>57.5</v>
      </c>
      <c r="BE6" s="32"/>
      <c r="BF6" s="57"/>
      <c r="BG6" s="34"/>
      <c r="BH6" s="34"/>
      <c r="BI6" s="34"/>
      <c r="BJ6" s="34"/>
      <c r="BK6" s="35"/>
      <c r="BL6" s="53">
        <f t="shared" si="17"/>
        <v>0</v>
      </c>
      <c r="BM6" s="46">
        <f t="shared" si="18"/>
        <v>0</v>
      </c>
      <c r="BN6" s="45">
        <f t="shared" si="19"/>
        <v>0</v>
      </c>
      <c r="BO6" s="44">
        <f t="shared" si="20"/>
        <v>0</v>
      </c>
      <c r="BP6" s="36">
        <v>66.03</v>
      </c>
      <c r="BQ6" s="33"/>
      <c r="BR6" s="33"/>
      <c r="BS6" s="33"/>
      <c r="BT6" s="34">
        <v>8</v>
      </c>
      <c r="BU6" s="34">
        <v>0</v>
      </c>
      <c r="BV6" s="34">
        <v>0</v>
      </c>
      <c r="BW6" s="34">
        <v>1</v>
      </c>
      <c r="BX6" s="35">
        <v>0</v>
      </c>
      <c r="BY6" s="32">
        <f t="shared" si="21"/>
        <v>66.03</v>
      </c>
      <c r="BZ6" s="31">
        <f t="shared" si="22"/>
        <v>4</v>
      </c>
      <c r="CA6" s="37">
        <f t="shared" si="23"/>
        <v>5</v>
      </c>
      <c r="CB6" s="102">
        <f t="shared" si="24"/>
        <v>75.03</v>
      </c>
      <c r="CC6" s="36">
        <v>21.99</v>
      </c>
      <c r="CD6" s="33"/>
      <c r="CE6" s="34">
        <v>2</v>
      </c>
      <c r="CF6" s="34">
        <v>0</v>
      </c>
      <c r="CG6" s="34">
        <v>0</v>
      </c>
      <c r="CH6" s="34">
        <v>0</v>
      </c>
      <c r="CI6" s="35">
        <v>0</v>
      </c>
      <c r="CJ6" s="32">
        <f t="shared" si="25"/>
        <v>21.99</v>
      </c>
      <c r="CK6" s="31">
        <f t="shared" si="26"/>
        <v>1</v>
      </c>
      <c r="CL6" s="26">
        <f t="shared" si="27"/>
        <v>0</v>
      </c>
      <c r="CM6" s="98">
        <f t="shared" si="28"/>
        <v>22.99</v>
      </c>
      <c r="CN6" s="1"/>
      <c r="CO6" s="1"/>
      <c r="CP6" s="2"/>
      <c r="CQ6" s="2"/>
      <c r="CR6" s="2"/>
      <c r="CS6" s="2"/>
      <c r="CT6" s="2"/>
      <c r="CU6" s="7"/>
      <c r="CV6" s="14"/>
      <c r="CW6" s="6"/>
      <c r="CX6" s="15"/>
      <c r="CY6" s="16"/>
      <c r="CZ6" s="1"/>
      <c r="DA6" s="2"/>
      <c r="DB6" s="2"/>
      <c r="DC6" s="2"/>
      <c r="DD6" s="2"/>
      <c r="DE6" s="2"/>
      <c r="DF6" s="7"/>
      <c r="DG6" s="14"/>
      <c r="DH6" s="6"/>
      <c r="DI6" s="15"/>
      <c r="DJ6" s="16"/>
      <c r="DK6" s="1"/>
      <c r="DL6" s="2"/>
      <c r="DM6" s="2"/>
      <c r="DN6" s="2"/>
      <c r="DO6" s="2"/>
      <c r="DP6" s="2"/>
      <c r="DQ6" s="7"/>
      <c r="DR6" s="14"/>
      <c r="DS6" s="6"/>
      <c r="DT6" s="15"/>
      <c r="DU6" s="16"/>
      <c r="DV6" s="1"/>
      <c r="DW6" s="2"/>
      <c r="DX6" s="2"/>
      <c r="DY6" s="2"/>
      <c r="DZ6" s="2"/>
      <c r="EA6" s="2"/>
      <c r="EB6" s="7"/>
      <c r="EC6" s="14"/>
      <c r="ED6" s="6"/>
      <c r="EE6" s="15"/>
      <c r="EF6" s="16"/>
      <c r="EG6" s="1"/>
      <c r="EH6" s="2"/>
      <c r="EI6" s="2"/>
      <c r="EJ6" s="2"/>
      <c r="EK6" s="2"/>
      <c r="EL6" s="2"/>
      <c r="EM6" s="7"/>
      <c r="EN6" s="14"/>
      <c r="EO6" s="6"/>
      <c r="EP6" s="15"/>
      <c r="EQ6" s="16"/>
      <c r="ER6" s="1"/>
      <c r="ES6" s="2"/>
      <c r="ET6" s="2"/>
      <c r="EU6" s="2"/>
      <c r="EV6" s="2"/>
      <c r="EW6" s="2"/>
      <c r="EX6" s="7"/>
      <c r="EY6" s="14"/>
      <c r="EZ6" s="6"/>
      <c r="FA6" s="15"/>
      <c r="FB6" s="16"/>
      <c r="FC6" s="1"/>
      <c r="FD6" s="2"/>
      <c r="FE6" s="2"/>
      <c r="FF6" s="2"/>
      <c r="FG6" s="2"/>
      <c r="FH6" s="2"/>
      <c r="FI6" s="7"/>
      <c r="FJ6" s="14"/>
      <c r="FK6" s="6"/>
      <c r="FL6" s="15"/>
      <c r="FM6" s="16"/>
      <c r="FN6" s="1"/>
      <c r="FO6" s="2"/>
      <c r="FP6" s="2"/>
      <c r="FQ6" s="2"/>
      <c r="FR6" s="2"/>
      <c r="FS6" s="2"/>
      <c r="FT6" s="7"/>
      <c r="FU6" s="14"/>
      <c r="FV6" s="6"/>
      <c r="FW6" s="15"/>
      <c r="FX6" s="16"/>
      <c r="FY6" s="1"/>
      <c r="FZ6" s="2"/>
      <c r="GA6" s="2"/>
      <c r="GB6" s="2"/>
      <c r="GC6" s="2"/>
      <c r="GD6" s="2"/>
      <c r="GE6" s="7"/>
      <c r="GF6" s="14"/>
      <c r="GG6" s="6"/>
      <c r="GH6" s="15"/>
      <c r="GI6" s="16"/>
      <c r="GJ6" s="1"/>
      <c r="GK6" s="2"/>
      <c r="GL6" s="2"/>
      <c r="GM6" s="2"/>
      <c r="GN6" s="2"/>
      <c r="GO6" s="2"/>
      <c r="GP6" s="7"/>
      <c r="GQ6" s="14"/>
      <c r="GR6" s="6"/>
      <c r="GS6" s="15"/>
      <c r="GT6" s="16"/>
      <c r="GU6" s="1"/>
      <c r="GV6" s="2"/>
      <c r="GW6" s="2"/>
      <c r="GX6" s="2"/>
      <c r="GY6" s="2"/>
      <c r="GZ6" s="2"/>
      <c r="HA6" s="7"/>
      <c r="HB6" s="14"/>
      <c r="HC6" s="6"/>
      <c r="HD6" s="15"/>
      <c r="HE6" s="16"/>
      <c r="HF6" s="1"/>
      <c r="HG6" s="2"/>
      <c r="HH6" s="2"/>
      <c r="HI6" s="2"/>
      <c r="HJ6" s="2"/>
      <c r="HK6" s="2"/>
      <c r="HL6" s="7"/>
      <c r="HM6" s="14"/>
      <c r="HN6" s="6"/>
      <c r="HO6" s="15"/>
      <c r="HP6" s="16"/>
      <c r="HQ6" s="1"/>
      <c r="HR6" s="2"/>
      <c r="HS6" s="2"/>
      <c r="HT6" s="2"/>
      <c r="HU6" s="2"/>
      <c r="HV6" s="2"/>
      <c r="HW6" s="7"/>
      <c r="HX6" s="14"/>
      <c r="HY6" s="6"/>
      <c r="HZ6" s="15"/>
      <c r="IA6" s="16"/>
      <c r="IB6" s="1"/>
      <c r="IC6" s="2"/>
      <c r="ID6" s="2"/>
      <c r="IE6" s="2"/>
      <c r="IF6" s="2"/>
      <c r="IG6" s="2"/>
      <c r="IH6" s="7"/>
      <c r="II6" s="14"/>
      <c r="IJ6" s="6"/>
      <c r="IK6" s="49"/>
      <c r="IL6" s="50"/>
    </row>
    <row r="7" spans="1:246" x14ac:dyDescent="0.25">
      <c r="A7" s="38">
        <v>5</v>
      </c>
      <c r="B7" s="28" t="s">
        <v>103</v>
      </c>
      <c r="C7" s="28"/>
      <c r="D7" s="29" t="s">
        <v>94</v>
      </c>
      <c r="E7" s="29" t="s">
        <v>18</v>
      </c>
      <c r="F7" s="59" t="s">
        <v>23</v>
      </c>
      <c r="G7" s="27" t="str">
        <f>IF(AND(OR($G$2="Y",$H$2="Y"),I7&lt;5,J7&lt;5),IF(AND(I7=I6,J7=J6),G6+1,1),"")</f>
        <v/>
      </c>
      <c r="H7" s="24" t="e">
        <f>IF(AND($H$2="Y",J7&gt;0,OR(AND(G7=1,#REF!=10),AND(G7=2,#REF!=20),AND(G7=3,#REF!=30),AND(G7=4,G55=40),AND(G7=5,G61=50),AND(G7=6,G68=60),AND(G7=7,G77=70),AND(G7=8,#REF!=80),AND(G7=9,G85=90),AND(G7=10,#REF!=100))),VLOOKUP(J7-1,SortLookup!$A$13:$B$16,2,FALSE),"")</f>
        <v>#REF!</v>
      </c>
      <c r="I7" s="39">
        <f>IF(ISNA(VLOOKUP(E7,SortLookup!$A$1:$B$5,2,FALSE))," ",VLOOKUP(E7,SortLookup!$A$1:$B$5,2,FALSE))</f>
        <v>2</v>
      </c>
      <c r="J7" s="25">
        <f>IF(ISNA(VLOOKUP(F7,SortLookup!$A$7:$B$11,2,FALSE))," ",VLOOKUP(F7,SortLookup!$A$7:$B$11,2,FALSE))</f>
        <v>3</v>
      </c>
      <c r="K7" s="74">
        <f t="shared" si="0"/>
        <v>251.55</v>
      </c>
      <c r="L7" s="75">
        <f t="shared" si="1"/>
        <v>224.05</v>
      </c>
      <c r="M7" s="45">
        <f t="shared" si="2"/>
        <v>23</v>
      </c>
      <c r="N7" s="46">
        <f t="shared" si="3"/>
        <v>4.5</v>
      </c>
      <c r="O7" s="76">
        <f t="shared" si="4"/>
        <v>9</v>
      </c>
      <c r="P7" s="36">
        <v>44.22</v>
      </c>
      <c r="Q7" s="33"/>
      <c r="R7" s="33"/>
      <c r="S7" s="33"/>
      <c r="T7" s="33"/>
      <c r="U7" s="33"/>
      <c r="V7" s="33"/>
      <c r="W7" s="34">
        <v>1</v>
      </c>
      <c r="X7" s="34">
        <v>2</v>
      </c>
      <c r="Y7" s="34">
        <v>0</v>
      </c>
      <c r="Z7" s="34">
        <v>0</v>
      </c>
      <c r="AA7" s="35">
        <v>0</v>
      </c>
      <c r="AB7" s="32">
        <f t="shared" si="5"/>
        <v>44.22</v>
      </c>
      <c r="AC7" s="31">
        <f t="shared" si="6"/>
        <v>0.5</v>
      </c>
      <c r="AD7" s="26">
        <f t="shared" si="7"/>
        <v>6</v>
      </c>
      <c r="AE7" s="60">
        <f t="shared" si="8"/>
        <v>50.72</v>
      </c>
      <c r="AF7" s="36">
        <v>38.450000000000003</v>
      </c>
      <c r="AG7" s="33"/>
      <c r="AH7" s="33"/>
      <c r="AI7" s="33"/>
      <c r="AJ7" s="34">
        <v>6</v>
      </c>
      <c r="AK7" s="34">
        <v>1</v>
      </c>
      <c r="AL7" s="34">
        <v>0</v>
      </c>
      <c r="AM7" s="34">
        <v>0</v>
      </c>
      <c r="AN7" s="35">
        <v>0</v>
      </c>
      <c r="AO7" s="32">
        <f t="shared" si="9"/>
        <v>38.450000000000003</v>
      </c>
      <c r="AP7" s="31">
        <f t="shared" si="10"/>
        <v>3</v>
      </c>
      <c r="AQ7" s="26">
        <f t="shared" si="11"/>
        <v>3</v>
      </c>
      <c r="AR7" s="60">
        <f t="shared" si="12"/>
        <v>44.45</v>
      </c>
      <c r="AS7" s="36">
        <v>48.21</v>
      </c>
      <c r="AT7" s="33"/>
      <c r="AU7" s="33"/>
      <c r="AV7" s="34">
        <v>0</v>
      </c>
      <c r="AW7" s="34">
        <v>0</v>
      </c>
      <c r="AX7" s="34">
        <v>0</v>
      </c>
      <c r="AY7" s="34">
        <v>0</v>
      </c>
      <c r="AZ7" s="35">
        <v>0</v>
      </c>
      <c r="BA7" s="32">
        <f t="shared" si="13"/>
        <v>48.21</v>
      </c>
      <c r="BB7" s="31">
        <f t="shared" si="14"/>
        <v>0</v>
      </c>
      <c r="BC7" s="26">
        <f t="shared" si="15"/>
        <v>0</v>
      </c>
      <c r="BD7" s="60">
        <f t="shared" si="16"/>
        <v>48.21</v>
      </c>
      <c r="BE7" s="32"/>
      <c r="BF7" s="57"/>
      <c r="BG7" s="34"/>
      <c r="BH7" s="34"/>
      <c r="BI7" s="34"/>
      <c r="BJ7" s="34"/>
      <c r="BK7" s="35"/>
      <c r="BL7" s="53">
        <f t="shared" si="17"/>
        <v>0</v>
      </c>
      <c r="BM7" s="46">
        <f t="shared" si="18"/>
        <v>0</v>
      </c>
      <c r="BN7" s="45">
        <f t="shared" si="19"/>
        <v>0</v>
      </c>
      <c r="BO7" s="44">
        <f t="shared" si="20"/>
        <v>0</v>
      </c>
      <c r="BP7" s="36">
        <v>76.89</v>
      </c>
      <c r="BQ7" s="33"/>
      <c r="BR7" s="33"/>
      <c r="BS7" s="33"/>
      <c r="BT7" s="34">
        <v>1</v>
      </c>
      <c r="BU7" s="34">
        <v>2</v>
      </c>
      <c r="BV7" s="34">
        <v>0</v>
      </c>
      <c r="BW7" s="34">
        <v>1</v>
      </c>
      <c r="BX7" s="35">
        <v>0</v>
      </c>
      <c r="BY7" s="32">
        <f t="shared" si="21"/>
        <v>76.89</v>
      </c>
      <c r="BZ7" s="31">
        <f t="shared" si="22"/>
        <v>0.5</v>
      </c>
      <c r="CA7" s="37">
        <f t="shared" si="23"/>
        <v>11</v>
      </c>
      <c r="CB7" s="102">
        <f t="shared" si="24"/>
        <v>88.39</v>
      </c>
      <c r="CC7" s="36">
        <v>16.28</v>
      </c>
      <c r="CD7" s="33"/>
      <c r="CE7" s="34">
        <v>1</v>
      </c>
      <c r="CF7" s="34">
        <v>1</v>
      </c>
      <c r="CG7" s="34">
        <v>0</v>
      </c>
      <c r="CH7" s="34">
        <v>0</v>
      </c>
      <c r="CI7" s="35">
        <v>0</v>
      </c>
      <c r="CJ7" s="32">
        <f t="shared" si="25"/>
        <v>16.28</v>
      </c>
      <c r="CK7" s="31">
        <f t="shared" si="26"/>
        <v>0.5</v>
      </c>
      <c r="CL7" s="26">
        <f t="shared" si="27"/>
        <v>3</v>
      </c>
      <c r="CM7" s="98">
        <f t="shared" si="28"/>
        <v>19.78</v>
      </c>
      <c r="CU7" s="103"/>
      <c r="CX7" s="104"/>
      <c r="CY7" s="50"/>
      <c r="DF7" s="103"/>
      <c r="DI7" s="104"/>
      <c r="DJ7" s="50"/>
      <c r="DQ7" s="103"/>
      <c r="DT7" s="104"/>
      <c r="DU7" s="50"/>
      <c r="EB7" s="103"/>
      <c r="EE7" s="104"/>
      <c r="EF7" s="50"/>
      <c r="EM7" s="103"/>
      <c r="EP7" s="104"/>
      <c r="EQ7" s="50"/>
      <c r="EX7" s="103"/>
      <c r="FA7" s="104"/>
      <c r="FB7" s="50"/>
      <c r="FI7" s="103"/>
      <c r="FL7" s="104"/>
      <c r="FM7" s="50"/>
      <c r="FT7" s="103"/>
      <c r="FW7" s="104"/>
      <c r="FX7" s="50"/>
      <c r="GE7" s="103"/>
      <c r="GH7" s="104"/>
      <c r="GI7" s="50"/>
      <c r="GP7" s="103"/>
      <c r="GS7" s="104"/>
      <c r="GT7" s="50"/>
      <c r="HA7" s="103"/>
      <c r="HD7" s="104"/>
      <c r="HE7" s="50"/>
      <c r="HL7" s="103"/>
      <c r="HO7" s="104"/>
      <c r="HP7" s="50"/>
      <c r="HW7" s="103"/>
      <c r="HZ7" s="104"/>
      <c r="IA7" s="50"/>
      <c r="IH7" s="103"/>
      <c r="IL7" s="50"/>
    </row>
    <row r="8" spans="1:246" x14ac:dyDescent="0.25">
      <c r="A8" s="38">
        <v>6</v>
      </c>
      <c r="B8" s="40" t="s">
        <v>139</v>
      </c>
      <c r="C8" s="40"/>
      <c r="D8" s="41"/>
      <c r="E8" s="41" t="s">
        <v>18</v>
      </c>
      <c r="F8" s="61" t="s">
        <v>24</v>
      </c>
      <c r="G8" s="55" t="str">
        <f>IF(AND(OR($G$2="Y",$H$2="Y"),I8&lt;5,J8&lt;5),IF(AND(I8=#REF!,J8=#REF!),#REF!+1,1),"")</f>
        <v/>
      </c>
      <c r="H8" s="42" t="e">
        <f>IF(AND($H$2="Y",J8&gt;0,OR(AND(G8=1,#REF!=10),AND(G8=2,#REF!=20),AND(G8=3,#REF!=30),AND(G8=4,G68=40),AND(G8=5,G74=50),AND(G8=6,G81=60),AND(G8=7,G90=70),AND(G8=8,#REF!=80),AND(G8=9,G98=90),AND(G8=10,#REF!=100))),VLOOKUP(J8-1,SortLookup!$A$13:$B$16,2,FALSE),"")</f>
        <v>#REF!</v>
      </c>
      <c r="I8" s="43">
        <f>IF(ISNA(VLOOKUP(E8,SortLookup!$A$1:$B$5,2,FALSE))," ",VLOOKUP(E8,SortLookup!$A$1:$B$5,2,FALSE))</f>
        <v>2</v>
      </c>
      <c r="J8" s="51">
        <f>IF(ISNA(VLOOKUP(F8,SortLookup!$A$7:$B$11,2,FALSE))," ",VLOOKUP(F8,SortLookup!$A$7:$B$11,2,FALSE))</f>
        <v>4</v>
      </c>
      <c r="K8" s="74">
        <f t="shared" si="0"/>
        <v>267.2</v>
      </c>
      <c r="L8" s="75">
        <f t="shared" si="1"/>
        <v>217.7</v>
      </c>
      <c r="M8" s="45">
        <f t="shared" si="2"/>
        <v>30</v>
      </c>
      <c r="N8" s="46">
        <f t="shared" si="3"/>
        <v>19.5</v>
      </c>
      <c r="O8" s="76">
        <f t="shared" si="4"/>
        <v>39</v>
      </c>
      <c r="P8" s="52">
        <v>33</v>
      </c>
      <c r="Q8" s="47"/>
      <c r="R8" s="47"/>
      <c r="S8" s="47"/>
      <c r="T8" s="47"/>
      <c r="U8" s="47"/>
      <c r="V8" s="47"/>
      <c r="W8" s="48">
        <v>5</v>
      </c>
      <c r="X8" s="48">
        <v>0</v>
      </c>
      <c r="Y8" s="34">
        <v>1</v>
      </c>
      <c r="Z8" s="34">
        <v>0</v>
      </c>
      <c r="AA8" s="35">
        <v>0</v>
      </c>
      <c r="AB8" s="32">
        <f t="shared" si="5"/>
        <v>33</v>
      </c>
      <c r="AC8" s="31">
        <f t="shared" si="6"/>
        <v>2.5</v>
      </c>
      <c r="AD8" s="26">
        <f t="shared" si="7"/>
        <v>5</v>
      </c>
      <c r="AE8" s="60">
        <f t="shared" si="8"/>
        <v>40.5</v>
      </c>
      <c r="AF8" s="36">
        <v>32.96</v>
      </c>
      <c r="AG8" s="33"/>
      <c r="AH8" s="33"/>
      <c r="AI8" s="33"/>
      <c r="AJ8" s="34">
        <v>9</v>
      </c>
      <c r="AK8" s="34">
        <v>0</v>
      </c>
      <c r="AL8" s="34">
        <v>1</v>
      </c>
      <c r="AM8" s="34">
        <v>0</v>
      </c>
      <c r="AN8" s="35">
        <v>0</v>
      </c>
      <c r="AO8" s="32">
        <f t="shared" si="9"/>
        <v>32.96</v>
      </c>
      <c r="AP8" s="31">
        <f t="shared" si="10"/>
        <v>4.5</v>
      </c>
      <c r="AQ8" s="26">
        <f t="shared" si="11"/>
        <v>5</v>
      </c>
      <c r="AR8" s="60">
        <f t="shared" si="12"/>
        <v>42.46</v>
      </c>
      <c r="AS8" s="36">
        <v>76.22</v>
      </c>
      <c r="AT8" s="33"/>
      <c r="AU8" s="33"/>
      <c r="AV8" s="34">
        <v>16</v>
      </c>
      <c r="AW8" s="34">
        <v>0</v>
      </c>
      <c r="AX8" s="34">
        <v>3</v>
      </c>
      <c r="AY8" s="34">
        <v>0</v>
      </c>
      <c r="AZ8" s="35">
        <v>0</v>
      </c>
      <c r="BA8" s="32">
        <f t="shared" si="13"/>
        <v>76.22</v>
      </c>
      <c r="BB8" s="31">
        <f t="shared" si="14"/>
        <v>8</v>
      </c>
      <c r="BC8" s="26">
        <f t="shared" si="15"/>
        <v>15</v>
      </c>
      <c r="BD8" s="60">
        <f t="shared" si="16"/>
        <v>99.22</v>
      </c>
      <c r="BE8" s="32"/>
      <c r="BF8" s="57"/>
      <c r="BG8" s="34"/>
      <c r="BH8" s="34"/>
      <c r="BI8" s="34"/>
      <c r="BJ8" s="34"/>
      <c r="BK8" s="35"/>
      <c r="BL8" s="53">
        <f t="shared" si="17"/>
        <v>0</v>
      </c>
      <c r="BM8" s="46">
        <f t="shared" si="18"/>
        <v>0</v>
      </c>
      <c r="BN8" s="45">
        <f t="shared" si="19"/>
        <v>0</v>
      </c>
      <c r="BO8" s="44">
        <f t="shared" si="20"/>
        <v>0</v>
      </c>
      <c r="BP8" s="36">
        <v>62.34</v>
      </c>
      <c r="BQ8" s="33"/>
      <c r="BR8" s="33"/>
      <c r="BS8" s="33"/>
      <c r="BT8" s="34">
        <v>5</v>
      </c>
      <c r="BU8" s="34">
        <v>0</v>
      </c>
      <c r="BV8" s="34">
        <v>0</v>
      </c>
      <c r="BW8" s="34">
        <v>1</v>
      </c>
      <c r="BX8" s="35">
        <v>0</v>
      </c>
      <c r="BY8" s="32">
        <f t="shared" si="21"/>
        <v>62.34</v>
      </c>
      <c r="BZ8" s="31">
        <f t="shared" si="22"/>
        <v>2.5</v>
      </c>
      <c r="CA8" s="37">
        <f t="shared" si="23"/>
        <v>5</v>
      </c>
      <c r="CB8" s="102">
        <f t="shared" si="24"/>
        <v>69.84</v>
      </c>
      <c r="CC8" s="36">
        <v>13.18</v>
      </c>
      <c r="CD8" s="33"/>
      <c r="CE8" s="34">
        <v>4</v>
      </c>
      <c r="CF8" s="34">
        <v>0</v>
      </c>
      <c r="CG8" s="34">
        <v>0</v>
      </c>
      <c r="CH8" s="34">
        <v>0</v>
      </c>
      <c r="CI8" s="35">
        <v>0</v>
      </c>
      <c r="CJ8" s="32">
        <f t="shared" si="25"/>
        <v>13.18</v>
      </c>
      <c r="CK8" s="31">
        <f t="shared" si="26"/>
        <v>2</v>
      </c>
      <c r="CL8" s="26">
        <f t="shared" si="27"/>
        <v>0</v>
      </c>
      <c r="CM8" s="98">
        <f t="shared" si="28"/>
        <v>15.18</v>
      </c>
      <c r="CN8" s="1"/>
      <c r="CO8" s="1"/>
      <c r="CP8" s="2"/>
      <c r="CQ8" s="2"/>
      <c r="CR8" s="2"/>
      <c r="CS8" s="2"/>
      <c r="CT8" s="2"/>
      <c r="CU8" s="7"/>
      <c r="CV8" s="14"/>
      <c r="CW8" s="6"/>
      <c r="CX8" s="15"/>
      <c r="CY8" s="16"/>
      <c r="CZ8" s="1"/>
      <c r="DA8" s="2"/>
      <c r="DB8" s="2"/>
      <c r="DC8" s="2"/>
      <c r="DD8" s="2"/>
      <c r="DE8" s="2"/>
      <c r="DF8" s="7"/>
      <c r="DG8" s="14"/>
      <c r="DH8" s="6"/>
      <c r="DI8" s="15"/>
      <c r="DJ8" s="16"/>
      <c r="DK8" s="1"/>
      <c r="DL8" s="2"/>
      <c r="DM8" s="2"/>
      <c r="DN8" s="2"/>
      <c r="DO8" s="2"/>
      <c r="DP8" s="2"/>
      <c r="DQ8" s="7"/>
      <c r="DR8" s="14"/>
      <c r="DS8" s="6"/>
      <c r="DT8" s="15"/>
      <c r="DU8" s="16"/>
      <c r="DV8" s="1"/>
      <c r="DW8" s="2"/>
      <c r="DX8" s="2"/>
      <c r="DY8" s="2"/>
      <c r="DZ8" s="2"/>
      <c r="EA8" s="2"/>
      <c r="EB8" s="7"/>
      <c r="EC8" s="14"/>
      <c r="ED8" s="6"/>
      <c r="EE8" s="15"/>
      <c r="EF8" s="16"/>
      <c r="EG8" s="1"/>
      <c r="EH8" s="2"/>
      <c r="EI8" s="2"/>
      <c r="EJ8" s="2"/>
      <c r="EK8" s="2"/>
      <c r="EL8" s="2"/>
      <c r="EM8" s="7"/>
      <c r="EN8" s="14"/>
      <c r="EO8" s="6"/>
      <c r="EP8" s="15"/>
      <c r="EQ8" s="16"/>
      <c r="ER8" s="1"/>
      <c r="ES8" s="2"/>
      <c r="ET8" s="2"/>
      <c r="EU8" s="2"/>
      <c r="EV8" s="2"/>
      <c r="EW8" s="2"/>
      <c r="EX8" s="7"/>
      <c r="EY8" s="14"/>
      <c r="EZ8" s="6"/>
      <c r="FA8" s="15"/>
      <c r="FB8" s="16"/>
      <c r="FC8" s="1"/>
      <c r="FD8" s="2"/>
      <c r="FE8" s="2"/>
      <c r="FF8" s="2"/>
      <c r="FG8" s="2"/>
      <c r="FH8" s="2"/>
      <c r="FI8" s="7"/>
      <c r="FJ8" s="14"/>
      <c r="FK8" s="6"/>
      <c r="FL8" s="15"/>
      <c r="FM8" s="16"/>
      <c r="FN8" s="1"/>
      <c r="FO8" s="2"/>
      <c r="FP8" s="2"/>
      <c r="FQ8" s="2"/>
      <c r="FR8" s="2"/>
      <c r="FS8" s="2"/>
      <c r="FT8" s="7"/>
      <c r="FU8" s="14"/>
      <c r="FV8" s="6"/>
      <c r="FW8" s="15"/>
      <c r="FX8" s="16"/>
      <c r="FY8" s="1"/>
      <c r="FZ8" s="2"/>
      <c r="GA8" s="2"/>
      <c r="GB8" s="2"/>
      <c r="GC8" s="2"/>
      <c r="GD8" s="2"/>
      <c r="GE8" s="7"/>
      <c r="GF8" s="14"/>
      <c r="GG8" s="6"/>
      <c r="GH8" s="15"/>
      <c r="GI8" s="16"/>
      <c r="GJ8" s="1"/>
      <c r="GK8" s="2"/>
      <c r="GL8" s="2"/>
      <c r="GM8" s="2"/>
      <c r="GN8" s="2"/>
      <c r="GO8" s="2"/>
      <c r="GP8" s="7"/>
      <c r="GQ8" s="14"/>
      <c r="GR8" s="6"/>
      <c r="GS8" s="15"/>
      <c r="GT8" s="16"/>
      <c r="GU8" s="1"/>
      <c r="GV8" s="2"/>
      <c r="GW8" s="2"/>
      <c r="GX8" s="2"/>
      <c r="GY8" s="2"/>
      <c r="GZ8" s="2"/>
      <c r="HA8" s="7"/>
      <c r="HB8" s="14"/>
      <c r="HC8" s="6"/>
      <c r="HD8" s="15"/>
      <c r="HE8" s="16"/>
      <c r="HF8" s="1"/>
      <c r="HG8" s="2"/>
      <c r="HH8" s="2"/>
      <c r="HI8" s="2"/>
      <c r="HJ8" s="2"/>
      <c r="HK8" s="2"/>
      <c r="HL8" s="7"/>
      <c r="HM8" s="14"/>
      <c r="HN8" s="6"/>
      <c r="HO8" s="15"/>
      <c r="HP8" s="16"/>
      <c r="HQ8" s="1"/>
      <c r="HR8" s="2"/>
      <c r="HS8" s="2"/>
      <c r="HT8" s="2"/>
      <c r="HU8" s="2"/>
      <c r="HV8" s="2"/>
      <c r="HW8" s="7"/>
      <c r="HX8" s="14"/>
      <c r="HY8" s="6"/>
      <c r="HZ8" s="15"/>
      <c r="IA8" s="16"/>
      <c r="IB8" s="1"/>
      <c r="IC8" s="2"/>
      <c r="ID8" s="2"/>
      <c r="IE8" s="2"/>
      <c r="IF8" s="2"/>
      <c r="IG8" s="2"/>
      <c r="IH8" s="7"/>
      <c r="II8" s="14"/>
      <c r="IJ8" s="6"/>
      <c r="IK8" s="49"/>
      <c r="IL8" s="50"/>
    </row>
    <row r="9" spans="1:246" x14ac:dyDescent="0.25">
      <c r="A9" s="38">
        <v>7</v>
      </c>
      <c r="B9" s="82" t="s">
        <v>123</v>
      </c>
      <c r="C9" s="28"/>
      <c r="D9" s="29"/>
      <c r="E9" s="83" t="s">
        <v>18</v>
      </c>
      <c r="F9" s="84" t="s">
        <v>95</v>
      </c>
      <c r="G9" s="27" t="str">
        <f>IF(AND(OR($G$2="Y",$H$2="Y"),I9&lt;5,J9&lt;5),IF(AND(I9=I8,J9=J8),G8+1,1),"")</f>
        <v/>
      </c>
      <c r="H9" s="24" t="e">
        <f>IF(AND($H$2="Y",J9&gt;0,OR(AND(G9=1,#REF!=10),AND(G9=2,#REF!=20),AND(G9=3,#REF!=30),AND(G9=4,#REF!=40),AND(G9=5,G50=50),AND(G9=6,G44=60),AND(G9=7,G53=70),AND(G9=8,#REF!=80),AND(G9=9,G61=90),AND(G9=10,#REF!=100))),VLOOKUP(J9-1,SortLookup!$A$13:$B$16,2,FALSE),"")</f>
        <v>#REF!</v>
      </c>
      <c r="I9" s="39">
        <f>IF(ISNA(VLOOKUP(E9,SortLookup!$A$1:$B$5,2,FALSE))," ",VLOOKUP(E9,SortLookup!$A$1:$B$5,2,FALSE))</f>
        <v>2</v>
      </c>
      <c r="J9" s="25" t="str">
        <f>IF(ISNA(VLOOKUP(F9,SortLookup!$A$7:$B$11,2,FALSE))," ",VLOOKUP(F9,SortLookup!$A$7:$B$11,2,FALSE))</f>
        <v xml:space="preserve"> </v>
      </c>
      <c r="K9" s="74">
        <f t="shared" si="0"/>
        <v>288.89999999999998</v>
      </c>
      <c r="L9" s="75">
        <f t="shared" si="1"/>
        <v>261.39999999999998</v>
      </c>
      <c r="M9" s="45">
        <f t="shared" si="2"/>
        <v>8</v>
      </c>
      <c r="N9" s="46">
        <f t="shared" si="3"/>
        <v>19.5</v>
      </c>
      <c r="O9" s="76">
        <f t="shared" si="4"/>
        <v>39</v>
      </c>
      <c r="P9" s="36">
        <v>38.47</v>
      </c>
      <c r="Q9" s="33"/>
      <c r="R9" s="33"/>
      <c r="S9" s="33"/>
      <c r="T9" s="33"/>
      <c r="U9" s="33"/>
      <c r="V9" s="33"/>
      <c r="W9" s="34">
        <v>0</v>
      </c>
      <c r="X9" s="34">
        <v>1</v>
      </c>
      <c r="Y9" s="34">
        <v>0</v>
      </c>
      <c r="Z9" s="34">
        <v>0</v>
      </c>
      <c r="AA9" s="35">
        <v>0</v>
      </c>
      <c r="AB9" s="32">
        <f t="shared" si="5"/>
        <v>38.47</v>
      </c>
      <c r="AC9" s="31">
        <f t="shared" si="6"/>
        <v>0</v>
      </c>
      <c r="AD9" s="26">
        <f t="shared" si="7"/>
        <v>3</v>
      </c>
      <c r="AE9" s="60">
        <f t="shared" si="8"/>
        <v>41.47</v>
      </c>
      <c r="AF9" s="36">
        <v>51.3</v>
      </c>
      <c r="AG9" s="33"/>
      <c r="AH9" s="33"/>
      <c r="AI9" s="33"/>
      <c r="AJ9" s="34">
        <v>8</v>
      </c>
      <c r="AK9" s="34">
        <v>0</v>
      </c>
      <c r="AL9" s="34">
        <v>0</v>
      </c>
      <c r="AM9" s="34">
        <v>0</v>
      </c>
      <c r="AN9" s="35">
        <v>0</v>
      </c>
      <c r="AO9" s="32">
        <f t="shared" si="9"/>
        <v>51.3</v>
      </c>
      <c r="AP9" s="31">
        <f t="shared" si="10"/>
        <v>4</v>
      </c>
      <c r="AQ9" s="26">
        <f t="shared" si="11"/>
        <v>0</v>
      </c>
      <c r="AR9" s="60">
        <f t="shared" si="12"/>
        <v>55.3</v>
      </c>
      <c r="AS9" s="36">
        <v>64.08</v>
      </c>
      <c r="AT9" s="33"/>
      <c r="AU9" s="33"/>
      <c r="AV9" s="34">
        <v>5</v>
      </c>
      <c r="AW9" s="34">
        <v>0</v>
      </c>
      <c r="AX9" s="34">
        <v>1</v>
      </c>
      <c r="AY9" s="34">
        <v>0</v>
      </c>
      <c r="AZ9" s="35">
        <v>0</v>
      </c>
      <c r="BA9" s="32">
        <f t="shared" si="13"/>
        <v>64.08</v>
      </c>
      <c r="BB9" s="31">
        <f t="shared" si="14"/>
        <v>2.5</v>
      </c>
      <c r="BC9" s="26">
        <f t="shared" si="15"/>
        <v>5</v>
      </c>
      <c r="BD9" s="60">
        <f t="shared" si="16"/>
        <v>71.58</v>
      </c>
      <c r="BE9" s="32"/>
      <c r="BF9" s="57"/>
      <c r="BG9" s="34"/>
      <c r="BH9" s="34"/>
      <c r="BI9" s="34"/>
      <c r="BJ9" s="34"/>
      <c r="BK9" s="35"/>
      <c r="BL9" s="53">
        <f t="shared" si="17"/>
        <v>0</v>
      </c>
      <c r="BM9" s="46">
        <f t="shared" si="18"/>
        <v>0</v>
      </c>
      <c r="BN9" s="45">
        <f t="shared" si="19"/>
        <v>0</v>
      </c>
      <c r="BO9" s="44">
        <f t="shared" si="20"/>
        <v>0</v>
      </c>
      <c r="BP9" s="36">
        <v>62.82</v>
      </c>
      <c r="BQ9" s="33"/>
      <c r="BR9" s="33"/>
      <c r="BS9" s="33"/>
      <c r="BT9" s="34">
        <v>11</v>
      </c>
      <c r="BU9" s="34">
        <v>0</v>
      </c>
      <c r="BV9" s="34">
        <v>0</v>
      </c>
      <c r="BW9" s="34">
        <v>0</v>
      </c>
      <c r="BX9" s="35">
        <v>0</v>
      </c>
      <c r="BY9" s="32">
        <f t="shared" si="21"/>
        <v>62.82</v>
      </c>
      <c r="BZ9" s="31">
        <f t="shared" si="22"/>
        <v>5.5</v>
      </c>
      <c r="CA9" s="37">
        <f t="shared" si="23"/>
        <v>0</v>
      </c>
      <c r="CB9" s="102">
        <f t="shared" si="24"/>
        <v>68.319999999999993</v>
      </c>
      <c r="CC9" s="36">
        <v>44.73</v>
      </c>
      <c r="CD9" s="33"/>
      <c r="CE9" s="34">
        <v>15</v>
      </c>
      <c r="CF9" s="34">
        <v>0</v>
      </c>
      <c r="CG9" s="34">
        <v>0</v>
      </c>
      <c r="CH9" s="34">
        <v>0</v>
      </c>
      <c r="CI9" s="35">
        <v>0</v>
      </c>
      <c r="CJ9" s="32">
        <f t="shared" si="25"/>
        <v>44.73</v>
      </c>
      <c r="CK9" s="31">
        <f t="shared" si="26"/>
        <v>7.5</v>
      </c>
      <c r="CL9" s="26">
        <f t="shared" si="27"/>
        <v>0</v>
      </c>
      <c r="CM9" s="98">
        <f t="shared" si="28"/>
        <v>52.23</v>
      </c>
      <c r="CN9" s="1"/>
      <c r="CO9" s="1"/>
      <c r="CP9" s="2"/>
      <c r="CQ9" s="2"/>
      <c r="CR9" s="2"/>
      <c r="CS9" s="2"/>
      <c r="CT9" s="2"/>
      <c r="CU9" s="7"/>
      <c r="CV9" s="14"/>
      <c r="CW9" s="6"/>
      <c r="CX9" s="15"/>
      <c r="CY9" s="16"/>
      <c r="CZ9" s="1"/>
      <c r="DA9" s="2"/>
      <c r="DB9" s="2"/>
      <c r="DC9" s="2"/>
      <c r="DD9" s="2"/>
      <c r="DE9" s="2"/>
      <c r="DF9" s="7"/>
      <c r="DG9" s="14"/>
      <c r="DH9" s="6"/>
      <c r="DI9" s="15"/>
      <c r="DJ9" s="16"/>
      <c r="DK9" s="1"/>
      <c r="DL9" s="2"/>
      <c r="DM9" s="2"/>
      <c r="DN9" s="2"/>
      <c r="DO9" s="2"/>
      <c r="DP9" s="2"/>
      <c r="DQ9" s="7"/>
      <c r="DR9" s="14"/>
      <c r="DS9" s="6"/>
      <c r="DT9" s="15"/>
      <c r="DU9" s="16"/>
      <c r="DV9" s="1"/>
      <c r="DW9" s="2"/>
      <c r="DX9" s="2"/>
      <c r="DY9" s="2"/>
      <c r="DZ9" s="2"/>
      <c r="EA9" s="2"/>
      <c r="EB9" s="7"/>
      <c r="EC9" s="14"/>
      <c r="ED9" s="6"/>
      <c r="EE9" s="15"/>
      <c r="EF9" s="16"/>
      <c r="EG9" s="1"/>
      <c r="EH9" s="2"/>
      <c r="EI9" s="2"/>
      <c r="EJ9" s="2"/>
      <c r="EK9" s="2"/>
      <c r="EL9" s="2"/>
      <c r="EM9" s="7"/>
      <c r="EN9" s="14"/>
      <c r="EO9" s="6"/>
      <c r="EP9" s="15"/>
      <c r="EQ9" s="16"/>
      <c r="ER9" s="1"/>
      <c r="ES9" s="2"/>
      <c r="ET9" s="2"/>
      <c r="EU9" s="2"/>
      <c r="EV9" s="2"/>
      <c r="EW9" s="2"/>
      <c r="EX9" s="7"/>
      <c r="EY9" s="14"/>
      <c r="EZ9" s="6"/>
      <c r="FA9" s="15"/>
      <c r="FB9" s="16"/>
      <c r="FC9" s="1"/>
      <c r="FD9" s="2"/>
      <c r="FE9" s="2"/>
      <c r="FF9" s="2"/>
      <c r="FG9" s="2"/>
      <c r="FH9" s="2"/>
      <c r="FI9" s="7"/>
      <c r="FJ9" s="14"/>
      <c r="FK9" s="6"/>
      <c r="FL9" s="15"/>
      <c r="FM9" s="16"/>
      <c r="FN9" s="1"/>
      <c r="FO9" s="2"/>
      <c r="FP9" s="2"/>
      <c r="FQ9" s="2"/>
      <c r="FR9" s="2"/>
      <c r="FS9" s="2"/>
      <c r="FT9" s="7"/>
      <c r="FU9" s="14"/>
      <c r="FV9" s="6"/>
      <c r="FW9" s="15"/>
      <c r="FX9" s="16"/>
      <c r="FY9" s="1"/>
      <c r="FZ9" s="2"/>
      <c r="GA9" s="2"/>
      <c r="GB9" s="2"/>
      <c r="GC9" s="2"/>
      <c r="GD9" s="2"/>
      <c r="GE9" s="7"/>
      <c r="GF9" s="14"/>
      <c r="GG9" s="6"/>
      <c r="GH9" s="15"/>
      <c r="GI9" s="16"/>
      <c r="GJ9" s="1"/>
      <c r="GK9" s="2"/>
      <c r="GL9" s="2"/>
      <c r="GM9" s="2"/>
      <c r="GN9" s="2"/>
      <c r="GO9" s="2"/>
      <c r="GP9" s="7"/>
      <c r="GQ9" s="14"/>
      <c r="GR9" s="6"/>
      <c r="GS9" s="15"/>
      <c r="GT9" s="16"/>
      <c r="GU9" s="1"/>
      <c r="GV9" s="2"/>
      <c r="GW9" s="2"/>
      <c r="GX9" s="2"/>
      <c r="GY9" s="2"/>
      <c r="GZ9" s="2"/>
      <c r="HA9" s="7"/>
      <c r="HB9" s="14"/>
      <c r="HC9" s="6"/>
      <c r="HD9" s="15"/>
      <c r="HE9" s="16"/>
      <c r="HF9" s="1"/>
      <c r="HG9" s="2"/>
      <c r="HH9" s="2"/>
      <c r="HI9" s="2"/>
      <c r="HJ9" s="2"/>
      <c r="HK9" s="2"/>
      <c r="HL9" s="7"/>
      <c r="HM9" s="14"/>
      <c r="HN9" s="6"/>
      <c r="HO9" s="15"/>
      <c r="HP9" s="16"/>
      <c r="HQ9" s="1"/>
      <c r="HR9" s="2"/>
      <c r="HS9" s="2"/>
      <c r="HT9" s="2"/>
      <c r="HU9" s="2"/>
      <c r="HV9" s="2"/>
      <c r="HW9" s="7"/>
      <c r="HX9" s="14"/>
      <c r="HY9" s="6"/>
      <c r="HZ9" s="15"/>
      <c r="IA9" s="16"/>
      <c r="IB9" s="1"/>
      <c r="IC9" s="2"/>
      <c r="ID9" s="2"/>
      <c r="IE9" s="2"/>
      <c r="IF9" s="2"/>
      <c r="IG9" s="2"/>
      <c r="IH9" s="7"/>
      <c r="II9" s="14"/>
      <c r="IJ9" s="6"/>
      <c r="IK9" s="49"/>
      <c r="IL9" s="50"/>
    </row>
    <row r="10" spans="1:246" x14ac:dyDescent="0.25">
      <c r="A10" s="38">
        <v>8</v>
      </c>
      <c r="B10" s="82" t="s">
        <v>119</v>
      </c>
      <c r="C10" s="28"/>
      <c r="D10" s="29"/>
      <c r="E10" s="83" t="s">
        <v>18</v>
      </c>
      <c r="F10" s="84" t="s">
        <v>24</v>
      </c>
      <c r="G10" s="27" t="str">
        <f>IF(AND(OR($G$2="Y",$H$2="Y"),I10&lt;5,J10&lt;5),IF(AND(I10=I9,J10=J9),G9+1,1),"")</f>
        <v/>
      </c>
      <c r="H10" s="24" t="e">
        <f>IF(AND($H$2="Y",J10&gt;0,OR(AND(G10=1,#REF!=10),AND(G10=2,#REF!=20),AND(G10=3,#REF!=30),AND(G10=4,G48=40),AND(G10=5,G54=50),AND(G10=6,G61=60),AND(G10=7,G70=70),AND(G10=8,#REF!=80),AND(G10=9,G78=90),AND(G10=10,#REF!=100))),VLOOKUP(J10-1,SortLookup!$A$13:$B$16,2,FALSE),"")</f>
        <v>#REF!</v>
      </c>
      <c r="I10" s="39">
        <f>IF(ISNA(VLOOKUP(E10,SortLookup!$A$1:$B$5,2,FALSE))," ",VLOOKUP(E10,SortLookup!$A$1:$B$5,2,FALSE))</f>
        <v>2</v>
      </c>
      <c r="J10" s="25">
        <f>IF(ISNA(VLOOKUP(F10,SortLookup!$A$7:$B$11,2,FALSE))," ",VLOOKUP(F10,SortLookup!$A$7:$B$11,2,FALSE))</f>
        <v>4</v>
      </c>
      <c r="K10" s="74">
        <f t="shared" si="0"/>
        <v>479.88</v>
      </c>
      <c r="L10" s="75">
        <f t="shared" si="1"/>
        <v>460.88</v>
      </c>
      <c r="M10" s="45">
        <f t="shared" si="2"/>
        <v>9</v>
      </c>
      <c r="N10" s="46">
        <f t="shared" si="3"/>
        <v>10</v>
      </c>
      <c r="O10" s="76">
        <f t="shared" si="4"/>
        <v>20</v>
      </c>
      <c r="P10" s="36">
        <v>77.52</v>
      </c>
      <c r="Q10" s="33"/>
      <c r="R10" s="33"/>
      <c r="S10" s="33"/>
      <c r="T10" s="33"/>
      <c r="U10" s="33"/>
      <c r="V10" s="33"/>
      <c r="W10" s="34">
        <v>0</v>
      </c>
      <c r="X10" s="34">
        <v>0</v>
      </c>
      <c r="Y10" s="34">
        <v>0</v>
      </c>
      <c r="Z10" s="34">
        <v>0</v>
      </c>
      <c r="AA10" s="35">
        <v>0</v>
      </c>
      <c r="AB10" s="32">
        <f t="shared" si="5"/>
        <v>77.52</v>
      </c>
      <c r="AC10" s="31">
        <f t="shared" si="6"/>
        <v>0</v>
      </c>
      <c r="AD10" s="26">
        <f t="shared" si="7"/>
        <v>0</v>
      </c>
      <c r="AE10" s="60">
        <f t="shared" si="8"/>
        <v>77.52</v>
      </c>
      <c r="AF10" s="36">
        <v>79.540000000000006</v>
      </c>
      <c r="AG10" s="33"/>
      <c r="AH10" s="33"/>
      <c r="AI10" s="33"/>
      <c r="AJ10" s="34">
        <v>2</v>
      </c>
      <c r="AK10" s="34">
        <v>0</v>
      </c>
      <c r="AL10" s="34">
        <v>0</v>
      </c>
      <c r="AM10" s="34">
        <v>0</v>
      </c>
      <c r="AN10" s="35">
        <v>0</v>
      </c>
      <c r="AO10" s="32">
        <f t="shared" si="9"/>
        <v>79.540000000000006</v>
      </c>
      <c r="AP10" s="31">
        <f t="shared" si="10"/>
        <v>1</v>
      </c>
      <c r="AQ10" s="26">
        <f t="shared" si="11"/>
        <v>0</v>
      </c>
      <c r="AR10" s="60">
        <f t="shared" si="12"/>
        <v>80.540000000000006</v>
      </c>
      <c r="AS10" s="36">
        <v>114.34</v>
      </c>
      <c r="AT10" s="33"/>
      <c r="AU10" s="33"/>
      <c r="AV10" s="34">
        <v>0</v>
      </c>
      <c r="AW10" s="34">
        <v>0</v>
      </c>
      <c r="AX10" s="34">
        <v>0</v>
      </c>
      <c r="AY10" s="34">
        <v>0</v>
      </c>
      <c r="AZ10" s="35">
        <v>0</v>
      </c>
      <c r="BA10" s="32">
        <f t="shared" si="13"/>
        <v>114.34</v>
      </c>
      <c r="BB10" s="31">
        <f t="shared" si="14"/>
        <v>0</v>
      </c>
      <c r="BC10" s="26">
        <f t="shared" si="15"/>
        <v>0</v>
      </c>
      <c r="BD10" s="60">
        <f t="shared" si="16"/>
        <v>114.34</v>
      </c>
      <c r="BE10" s="32"/>
      <c r="BF10" s="57"/>
      <c r="BG10" s="34"/>
      <c r="BH10" s="34"/>
      <c r="BI10" s="34"/>
      <c r="BJ10" s="34"/>
      <c r="BK10" s="35"/>
      <c r="BL10" s="53">
        <f t="shared" si="17"/>
        <v>0</v>
      </c>
      <c r="BM10" s="46">
        <f t="shared" si="18"/>
        <v>0</v>
      </c>
      <c r="BN10" s="45">
        <f t="shared" si="19"/>
        <v>0</v>
      </c>
      <c r="BO10" s="44">
        <f t="shared" si="20"/>
        <v>0</v>
      </c>
      <c r="BP10" s="36">
        <v>153.54</v>
      </c>
      <c r="BQ10" s="33"/>
      <c r="BR10" s="33"/>
      <c r="BS10" s="33"/>
      <c r="BT10" s="34">
        <v>1</v>
      </c>
      <c r="BU10" s="34">
        <v>1</v>
      </c>
      <c r="BV10" s="34">
        <v>0</v>
      </c>
      <c r="BW10" s="34">
        <v>0</v>
      </c>
      <c r="BX10" s="35">
        <v>0</v>
      </c>
      <c r="BY10" s="32">
        <f t="shared" si="21"/>
        <v>153.54</v>
      </c>
      <c r="BZ10" s="31">
        <f t="shared" si="22"/>
        <v>0.5</v>
      </c>
      <c r="CA10" s="37">
        <f t="shared" si="23"/>
        <v>3</v>
      </c>
      <c r="CB10" s="102">
        <f t="shared" si="24"/>
        <v>157.04</v>
      </c>
      <c r="CC10" s="36">
        <v>35.94</v>
      </c>
      <c r="CD10" s="33"/>
      <c r="CE10" s="34">
        <v>17</v>
      </c>
      <c r="CF10" s="34">
        <v>2</v>
      </c>
      <c r="CG10" s="34">
        <v>0</v>
      </c>
      <c r="CH10" s="34">
        <v>0</v>
      </c>
      <c r="CI10" s="35">
        <v>0</v>
      </c>
      <c r="CJ10" s="32">
        <f t="shared" si="25"/>
        <v>35.94</v>
      </c>
      <c r="CK10" s="31">
        <f t="shared" si="26"/>
        <v>8.5</v>
      </c>
      <c r="CL10" s="26">
        <f t="shared" si="27"/>
        <v>6</v>
      </c>
      <c r="CM10" s="98">
        <f t="shared" si="28"/>
        <v>50.44</v>
      </c>
      <c r="CN10" s="1"/>
      <c r="CO10" s="1"/>
      <c r="CP10" s="2"/>
      <c r="CQ10" s="2"/>
      <c r="CR10" s="2"/>
      <c r="CS10" s="2"/>
      <c r="CT10" s="2"/>
      <c r="CU10" s="7"/>
      <c r="CV10" s="14"/>
      <c r="CW10" s="6"/>
      <c r="CX10" s="15"/>
      <c r="CY10" s="16"/>
      <c r="CZ10" s="1"/>
      <c r="DA10" s="2"/>
      <c r="DB10" s="2"/>
      <c r="DC10" s="2"/>
      <c r="DD10" s="2"/>
      <c r="DE10" s="2"/>
      <c r="DF10" s="7"/>
      <c r="DG10" s="14"/>
      <c r="DH10" s="6"/>
      <c r="DI10" s="15"/>
      <c r="DJ10" s="16"/>
      <c r="DK10" s="1"/>
      <c r="DL10" s="2"/>
      <c r="DM10" s="2"/>
      <c r="DN10" s="2"/>
      <c r="DO10" s="2"/>
      <c r="DP10" s="2"/>
      <c r="DQ10" s="7"/>
      <c r="DR10" s="14"/>
      <c r="DS10" s="6"/>
      <c r="DT10" s="15"/>
      <c r="DU10" s="16"/>
      <c r="DV10" s="1"/>
      <c r="DW10" s="2"/>
      <c r="DX10" s="2"/>
      <c r="DY10" s="2"/>
      <c r="DZ10" s="2"/>
      <c r="EA10" s="2"/>
      <c r="EB10" s="7"/>
      <c r="EC10" s="14"/>
      <c r="ED10" s="6"/>
      <c r="EE10" s="15"/>
      <c r="EF10" s="16"/>
      <c r="EG10" s="1"/>
      <c r="EH10" s="2"/>
      <c r="EI10" s="2"/>
      <c r="EJ10" s="2"/>
      <c r="EK10" s="2"/>
      <c r="EL10" s="2"/>
      <c r="EM10" s="7"/>
      <c r="EN10" s="14"/>
      <c r="EO10" s="6"/>
      <c r="EP10" s="15"/>
      <c r="EQ10" s="16"/>
      <c r="ER10" s="1"/>
      <c r="ES10" s="2"/>
      <c r="ET10" s="2"/>
      <c r="EU10" s="2"/>
      <c r="EV10" s="2"/>
      <c r="EW10" s="2"/>
      <c r="EX10" s="7"/>
      <c r="EY10" s="14"/>
      <c r="EZ10" s="6"/>
      <c r="FA10" s="15"/>
      <c r="FB10" s="16"/>
      <c r="FC10" s="1"/>
      <c r="FD10" s="2"/>
      <c r="FE10" s="2"/>
      <c r="FF10" s="2"/>
      <c r="FG10" s="2"/>
      <c r="FH10" s="2"/>
      <c r="FI10" s="7"/>
      <c r="FJ10" s="14"/>
      <c r="FK10" s="6"/>
      <c r="FL10" s="15"/>
      <c r="FM10" s="16"/>
      <c r="FN10" s="1"/>
      <c r="FO10" s="2"/>
      <c r="FP10" s="2"/>
      <c r="FQ10" s="2"/>
      <c r="FR10" s="2"/>
      <c r="FS10" s="2"/>
      <c r="FT10" s="7"/>
      <c r="FU10" s="14"/>
      <c r="FV10" s="6"/>
      <c r="FW10" s="15"/>
      <c r="FX10" s="16"/>
      <c r="FY10" s="1"/>
      <c r="FZ10" s="2"/>
      <c r="GA10" s="2"/>
      <c r="GB10" s="2"/>
      <c r="GC10" s="2"/>
      <c r="GD10" s="2"/>
      <c r="GE10" s="7"/>
      <c r="GF10" s="14"/>
      <c r="GG10" s="6"/>
      <c r="GH10" s="15"/>
      <c r="GI10" s="16"/>
      <c r="GJ10" s="1"/>
      <c r="GK10" s="2"/>
      <c r="GL10" s="2"/>
      <c r="GM10" s="2"/>
      <c r="GN10" s="2"/>
      <c r="GO10" s="2"/>
      <c r="GP10" s="7"/>
      <c r="GQ10" s="14"/>
      <c r="GR10" s="6"/>
      <c r="GS10" s="15"/>
      <c r="GT10" s="16"/>
      <c r="GU10" s="1"/>
      <c r="GV10" s="2"/>
      <c r="GW10" s="2"/>
      <c r="GX10" s="2"/>
      <c r="GY10" s="2"/>
      <c r="GZ10" s="2"/>
      <c r="HA10" s="7"/>
      <c r="HB10" s="14"/>
      <c r="HC10" s="6"/>
      <c r="HD10" s="15"/>
      <c r="HE10" s="16"/>
      <c r="HF10" s="1"/>
      <c r="HG10" s="2"/>
      <c r="HH10" s="2"/>
      <c r="HI10" s="2"/>
      <c r="HJ10" s="2"/>
      <c r="HK10" s="2"/>
      <c r="HL10" s="7"/>
      <c r="HM10" s="14"/>
      <c r="HN10" s="6"/>
      <c r="HO10" s="15"/>
      <c r="HP10" s="16"/>
      <c r="HQ10" s="1"/>
      <c r="HR10" s="2"/>
      <c r="HS10" s="2"/>
      <c r="HT10" s="2"/>
      <c r="HU10" s="2"/>
      <c r="HV10" s="2"/>
      <c r="HW10" s="7"/>
      <c r="HX10" s="14"/>
      <c r="HY10" s="6"/>
      <c r="HZ10" s="15"/>
      <c r="IA10" s="16"/>
      <c r="IB10" s="1"/>
      <c r="IC10" s="2"/>
      <c r="ID10" s="2"/>
      <c r="IE10" s="2"/>
      <c r="IF10" s="2"/>
      <c r="IG10" s="2"/>
      <c r="IH10" s="7"/>
      <c r="II10" s="14"/>
      <c r="IJ10" s="6"/>
      <c r="IK10" s="49"/>
      <c r="IL10" s="50"/>
    </row>
    <row r="11" spans="1:246" x14ac:dyDescent="0.25">
      <c r="A11" s="38">
        <v>9</v>
      </c>
      <c r="B11" s="82" t="s">
        <v>135</v>
      </c>
      <c r="C11" s="28"/>
      <c r="D11" s="29" t="s">
        <v>54</v>
      </c>
      <c r="E11" s="83" t="s">
        <v>18</v>
      </c>
      <c r="F11" s="84" t="s">
        <v>24</v>
      </c>
      <c r="G11" s="27" t="str">
        <f>IF(AND(OR($G$2="Y",$H$2="Y"),I11&lt;5,J11&lt;5),IF(AND(I11=#REF!,J11=#REF!),#REF!+1,1),"")</f>
        <v/>
      </c>
      <c r="H11" s="24" t="e">
        <f>IF(AND($H$2="Y",J11&gt;0,OR(AND(G11=1,#REF!=10),AND(G11=2,#REF!=20),AND(G11=3,#REF!=30),AND(G11=4,#REF!=40),AND(G11=5,G38=50),AND(G11=6,G47=60),AND(G11=7,G56=70),AND(G11=8,#REF!=80),AND(G11=9,G64=90),AND(G11=10,#REF!=100))),VLOOKUP(J11-1,SortLookup!$A$13:$B$16,2,FALSE),"")</f>
        <v>#REF!</v>
      </c>
      <c r="I11" s="39">
        <f>IF(ISNA(VLOOKUP(E11,SortLookup!$A$1:$B$5,2,FALSE))," ",VLOOKUP(E11,SortLookup!$A$1:$B$5,2,FALSE))</f>
        <v>2</v>
      </c>
      <c r="J11" s="25">
        <f>IF(ISNA(VLOOKUP(F11,SortLookup!$A$7:$B$11,2,FALSE))," ",VLOOKUP(F11,SortLookup!$A$7:$B$11,2,FALSE))</f>
        <v>4</v>
      </c>
      <c r="K11" s="74">
        <f t="shared" si="0"/>
        <v>483.37</v>
      </c>
      <c r="L11" s="75">
        <f t="shared" si="1"/>
        <v>467.87</v>
      </c>
      <c r="M11" s="45">
        <f t="shared" si="2"/>
        <v>12</v>
      </c>
      <c r="N11" s="46">
        <f t="shared" si="3"/>
        <v>3.5</v>
      </c>
      <c r="O11" s="76">
        <f t="shared" si="4"/>
        <v>7</v>
      </c>
      <c r="P11" s="36">
        <v>63.67</v>
      </c>
      <c r="Q11" s="33"/>
      <c r="R11" s="33"/>
      <c r="S11" s="33"/>
      <c r="T11" s="33"/>
      <c r="U11" s="33"/>
      <c r="V11" s="33"/>
      <c r="W11" s="34">
        <v>0</v>
      </c>
      <c r="X11" s="34">
        <v>0</v>
      </c>
      <c r="Y11" s="34">
        <v>0</v>
      </c>
      <c r="Z11" s="34">
        <v>0</v>
      </c>
      <c r="AA11" s="35">
        <v>0</v>
      </c>
      <c r="AB11" s="32">
        <f t="shared" si="5"/>
        <v>63.67</v>
      </c>
      <c r="AC11" s="31">
        <f t="shared" si="6"/>
        <v>0</v>
      </c>
      <c r="AD11" s="26">
        <f t="shared" si="7"/>
        <v>0</v>
      </c>
      <c r="AE11" s="60">
        <f t="shared" si="8"/>
        <v>63.67</v>
      </c>
      <c r="AF11" s="36">
        <v>88.69</v>
      </c>
      <c r="AG11" s="33"/>
      <c r="AH11" s="33"/>
      <c r="AI11" s="33"/>
      <c r="AJ11" s="34">
        <v>1</v>
      </c>
      <c r="AK11" s="34">
        <v>0</v>
      </c>
      <c r="AL11" s="34">
        <v>0</v>
      </c>
      <c r="AM11" s="34">
        <v>0</v>
      </c>
      <c r="AN11" s="35">
        <v>0</v>
      </c>
      <c r="AO11" s="32">
        <f t="shared" si="9"/>
        <v>88.69</v>
      </c>
      <c r="AP11" s="31">
        <f t="shared" si="10"/>
        <v>0.5</v>
      </c>
      <c r="AQ11" s="26">
        <f t="shared" si="11"/>
        <v>0</v>
      </c>
      <c r="AR11" s="60">
        <f t="shared" si="12"/>
        <v>89.19</v>
      </c>
      <c r="AS11" s="36">
        <v>169.24</v>
      </c>
      <c r="AT11" s="33"/>
      <c r="AU11" s="33"/>
      <c r="AV11" s="34">
        <v>0</v>
      </c>
      <c r="AW11" s="34">
        <v>0</v>
      </c>
      <c r="AX11" s="34">
        <v>0</v>
      </c>
      <c r="AY11" s="34">
        <v>0</v>
      </c>
      <c r="AZ11" s="35">
        <v>0</v>
      </c>
      <c r="BA11" s="32">
        <f t="shared" si="13"/>
        <v>169.24</v>
      </c>
      <c r="BB11" s="31">
        <f t="shared" si="14"/>
        <v>0</v>
      </c>
      <c r="BC11" s="26">
        <f t="shared" si="15"/>
        <v>0</v>
      </c>
      <c r="BD11" s="60">
        <f t="shared" si="16"/>
        <v>169.24</v>
      </c>
      <c r="BE11" s="32"/>
      <c r="BF11" s="57"/>
      <c r="BG11" s="34"/>
      <c r="BH11" s="34"/>
      <c r="BI11" s="34"/>
      <c r="BJ11" s="34"/>
      <c r="BK11" s="35"/>
      <c r="BL11" s="53">
        <f t="shared" si="17"/>
        <v>0</v>
      </c>
      <c r="BM11" s="46">
        <f t="shared" si="18"/>
        <v>0</v>
      </c>
      <c r="BN11" s="45">
        <f t="shared" si="19"/>
        <v>0</v>
      </c>
      <c r="BO11" s="44">
        <f t="shared" si="20"/>
        <v>0</v>
      </c>
      <c r="BP11" s="36">
        <v>108.6</v>
      </c>
      <c r="BQ11" s="33"/>
      <c r="BR11" s="33"/>
      <c r="BS11" s="33"/>
      <c r="BT11" s="34">
        <v>4</v>
      </c>
      <c r="BU11" s="34">
        <v>0</v>
      </c>
      <c r="BV11" s="34">
        <v>0</v>
      </c>
      <c r="BW11" s="34">
        <v>0</v>
      </c>
      <c r="BX11" s="35">
        <v>0</v>
      </c>
      <c r="BY11" s="32">
        <f t="shared" si="21"/>
        <v>108.6</v>
      </c>
      <c r="BZ11" s="31">
        <f t="shared" si="22"/>
        <v>2</v>
      </c>
      <c r="CA11" s="37">
        <f t="shared" si="23"/>
        <v>0</v>
      </c>
      <c r="CB11" s="102">
        <f t="shared" si="24"/>
        <v>110.6</v>
      </c>
      <c r="CC11" s="36">
        <v>37.67</v>
      </c>
      <c r="CD11" s="33"/>
      <c r="CE11" s="34">
        <v>2</v>
      </c>
      <c r="CF11" s="34">
        <v>4</v>
      </c>
      <c r="CG11" s="34">
        <v>0</v>
      </c>
      <c r="CH11" s="34">
        <v>0</v>
      </c>
      <c r="CI11" s="35">
        <v>0</v>
      </c>
      <c r="CJ11" s="32">
        <f t="shared" si="25"/>
        <v>37.67</v>
      </c>
      <c r="CK11" s="31">
        <f t="shared" si="26"/>
        <v>1</v>
      </c>
      <c r="CL11" s="26">
        <f t="shared" si="27"/>
        <v>12</v>
      </c>
      <c r="CM11" s="98">
        <f t="shared" si="28"/>
        <v>50.67</v>
      </c>
      <c r="CN11" s="1"/>
      <c r="CO11" s="1"/>
      <c r="CP11" s="2"/>
      <c r="CQ11" s="2"/>
      <c r="CR11" s="2"/>
      <c r="CS11" s="2"/>
      <c r="CT11" s="2"/>
      <c r="CU11" s="7"/>
      <c r="CV11" s="14"/>
      <c r="CW11" s="6"/>
      <c r="CX11" s="15"/>
      <c r="CY11" s="16"/>
      <c r="CZ11" s="1"/>
      <c r="DA11" s="2"/>
      <c r="DB11" s="2"/>
      <c r="DC11" s="2"/>
      <c r="DD11" s="2"/>
      <c r="DE11" s="2"/>
      <c r="DF11" s="7"/>
      <c r="DG11" s="14"/>
      <c r="DH11" s="6"/>
      <c r="DI11" s="15"/>
      <c r="DJ11" s="16"/>
      <c r="DK11" s="1"/>
      <c r="DL11" s="2"/>
      <c r="DM11" s="2"/>
      <c r="DN11" s="2"/>
      <c r="DO11" s="2"/>
      <c r="DP11" s="2"/>
      <c r="DQ11" s="7"/>
      <c r="DR11" s="14"/>
      <c r="DS11" s="6"/>
      <c r="DT11" s="15"/>
      <c r="DU11" s="16"/>
      <c r="DV11" s="1"/>
      <c r="DW11" s="2"/>
      <c r="DX11" s="2"/>
      <c r="DY11" s="2"/>
      <c r="DZ11" s="2"/>
      <c r="EA11" s="2"/>
      <c r="EB11" s="7"/>
      <c r="EC11" s="14"/>
      <c r="ED11" s="6"/>
      <c r="EE11" s="15"/>
      <c r="EF11" s="16"/>
      <c r="EG11" s="1"/>
      <c r="EH11" s="2"/>
      <c r="EI11" s="2"/>
      <c r="EJ11" s="2"/>
      <c r="EK11" s="2"/>
      <c r="EL11" s="2"/>
      <c r="EM11" s="7"/>
      <c r="EN11" s="14"/>
      <c r="EO11" s="6"/>
      <c r="EP11" s="15"/>
      <c r="EQ11" s="16"/>
      <c r="ER11" s="1"/>
      <c r="ES11" s="2"/>
      <c r="ET11" s="2"/>
      <c r="EU11" s="2"/>
      <c r="EV11" s="2"/>
      <c r="EW11" s="2"/>
      <c r="EX11" s="7"/>
      <c r="EY11" s="14"/>
      <c r="EZ11" s="6"/>
      <c r="FA11" s="15"/>
      <c r="FB11" s="16"/>
      <c r="FC11" s="1"/>
      <c r="FD11" s="2"/>
      <c r="FE11" s="2"/>
      <c r="FF11" s="2"/>
      <c r="FG11" s="2"/>
      <c r="FH11" s="2"/>
      <c r="FI11" s="7"/>
      <c r="FJ11" s="14"/>
      <c r="FK11" s="6"/>
      <c r="FL11" s="15"/>
      <c r="FM11" s="16"/>
      <c r="FN11" s="1"/>
      <c r="FO11" s="2"/>
      <c r="FP11" s="2"/>
      <c r="FQ11" s="2"/>
      <c r="FR11" s="2"/>
      <c r="FS11" s="2"/>
      <c r="FT11" s="7"/>
      <c r="FU11" s="14"/>
      <c r="FV11" s="6"/>
      <c r="FW11" s="15"/>
      <c r="FX11" s="16"/>
      <c r="FY11" s="1"/>
      <c r="FZ11" s="2"/>
      <c r="GA11" s="2"/>
      <c r="GB11" s="2"/>
      <c r="GC11" s="2"/>
      <c r="GD11" s="2"/>
      <c r="GE11" s="7"/>
      <c r="GF11" s="14"/>
      <c r="GG11" s="6"/>
      <c r="GH11" s="15"/>
      <c r="GI11" s="16"/>
      <c r="GJ11" s="1"/>
      <c r="GK11" s="2"/>
      <c r="GL11" s="2"/>
      <c r="GM11" s="2"/>
      <c r="GN11" s="2"/>
      <c r="GO11" s="2"/>
      <c r="GP11" s="7"/>
      <c r="GQ11" s="14"/>
      <c r="GR11" s="6"/>
      <c r="GS11" s="15"/>
      <c r="GT11" s="16"/>
      <c r="GU11" s="1"/>
      <c r="GV11" s="2"/>
      <c r="GW11" s="2"/>
      <c r="GX11" s="2"/>
      <c r="GY11" s="2"/>
      <c r="GZ11" s="2"/>
      <c r="HA11" s="7"/>
      <c r="HB11" s="14"/>
      <c r="HC11" s="6"/>
      <c r="HD11" s="15"/>
      <c r="HE11" s="16"/>
      <c r="HF11" s="1"/>
      <c r="HG11" s="2"/>
      <c r="HH11" s="2"/>
      <c r="HI11" s="2"/>
      <c r="HJ11" s="2"/>
      <c r="HK11" s="2"/>
      <c r="HL11" s="7"/>
      <c r="HM11" s="14"/>
      <c r="HN11" s="6"/>
      <c r="HO11" s="15"/>
      <c r="HP11" s="16"/>
      <c r="HQ11" s="1"/>
      <c r="HR11" s="2"/>
      <c r="HS11" s="2"/>
      <c r="HT11" s="2"/>
      <c r="HU11" s="2"/>
      <c r="HV11" s="2"/>
      <c r="HW11" s="7"/>
      <c r="HX11" s="14"/>
      <c r="HY11" s="6"/>
      <c r="HZ11" s="15"/>
      <c r="IA11" s="16"/>
      <c r="IB11" s="1"/>
      <c r="IC11" s="2"/>
      <c r="ID11" s="2"/>
      <c r="IE11" s="2"/>
      <c r="IF11" s="2"/>
      <c r="IG11" s="2"/>
      <c r="IH11" s="7"/>
      <c r="II11" s="14"/>
      <c r="IJ11" s="6"/>
      <c r="IK11" s="49"/>
      <c r="IL11" s="50"/>
    </row>
    <row r="12" spans="1:246" ht="3" customHeight="1" x14ac:dyDescent="0.25">
      <c r="A12" s="158"/>
      <c r="B12" s="129"/>
      <c r="C12" s="130"/>
      <c r="D12" s="131"/>
      <c r="E12" s="132"/>
      <c r="F12" s="133"/>
      <c r="G12" s="134"/>
      <c r="H12" s="135"/>
      <c r="I12" s="136"/>
      <c r="J12" s="137"/>
      <c r="K12" s="138"/>
      <c r="L12" s="139"/>
      <c r="M12" s="140"/>
      <c r="N12" s="141"/>
      <c r="O12" s="142"/>
      <c r="P12" s="143"/>
      <c r="Q12" s="144"/>
      <c r="R12" s="144"/>
      <c r="S12" s="144"/>
      <c r="T12" s="144"/>
      <c r="U12" s="144"/>
      <c r="V12" s="144"/>
      <c r="W12" s="145"/>
      <c r="X12" s="145"/>
      <c r="Y12" s="145"/>
      <c r="Z12" s="145"/>
      <c r="AA12" s="146"/>
      <c r="AB12" s="147"/>
      <c r="AC12" s="148"/>
      <c r="AD12" s="149"/>
      <c r="AE12" s="150"/>
      <c r="AF12" s="143"/>
      <c r="AG12" s="144"/>
      <c r="AH12" s="144"/>
      <c r="AI12" s="144"/>
      <c r="AJ12" s="145"/>
      <c r="AK12" s="145"/>
      <c r="AL12" s="145"/>
      <c r="AM12" s="145"/>
      <c r="AN12" s="146"/>
      <c r="AO12" s="147"/>
      <c r="AP12" s="148"/>
      <c r="AQ12" s="149"/>
      <c r="AR12" s="150"/>
      <c r="AS12" s="143"/>
      <c r="AT12" s="144"/>
      <c r="AU12" s="144"/>
      <c r="AV12" s="145"/>
      <c r="AW12" s="145"/>
      <c r="AX12" s="145"/>
      <c r="AY12" s="145"/>
      <c r="AZ12" s="146"/>
      <c r="BA12" s="147"/>
      <c r="BB12" s="148"/>
      <c r="BC12" s="149"/>
      <c r="BD12" s="150"/>
      <c r="BE12" s="147"/>
      <c r="BF12" s="151"/>
      <c r="BG12" s="145"/>
      <c r="BH12" s="145"/>
      <c r="BI12" s="145"/>
      <c r="BJ12" s="145"/>
      <c r="BK12" s="146"/>
      <c r="BL12" s="152"/>
      <c r="BM12" s="141"/>
      <c r="BN12" s="140"/>
      <c r="BO12" s="153"/>
      <c r="BP12" s="143"/>
      <c r="BQ12" s="144"/>
      <c r="BR12" s="144"/>
      <c r="BS12" s="144"/>
      <c r="BT12" s="145"/>
      <c r="BU12" s="145"/>
      <c r="BV12" s="145"/>
      <c r="BW12" s="145"/>
      <c r="BX12" s="146"/>
      <c r="BY12" s="147"/>
      <c r="BZ12" s="148"/>
      <c r="CA12" s="154"/>
      <c r="CB12" s="155"/>
      <c r="CC12" s="143"/>
      <c r="CD12" s="144"/>
      <c r="CE12" s="145"/>
      <c r="CF12" s="145"/>
      <c r="CG12" s="145"/>
      <c r="CH12" s="145"/>
      <c r="CI12" s="146"/>
      <c r="CJ12" s="147"/>
      <c r="CK12" s="148"/>
      <c r="CL12" s="149"/>
      <c r="CM12" s="156"/>
      <c r="CN12" s="1"/>
      <c r="CO12" s="1"/>
      <c r="CP12" s="2"/>
      <c r="CQ12" s="2"/>
      <c r="CR12" s="2"/>
      <c r="CS12" s="2"/>
      <c r="CT12" s="2"/>
      <c r="CU12" s="7"/>
      <c r="CV12" s="14"/>
      <c r="CW12" s="6"/>
      <c r="CX12" s="15"/>
      <c r="CY12" s="16"/>
      <c r="CZ12" s="1"/>
      <c r="DA12" s="2"/>
      <c r="DB12" s="2"/>
      <c r="DC12" s="2"/>
      <c r="DD12" s="2"/>
      <c r="DE12" s="2"/>
      <c r="DF12" s="7"/>
      <c r="DG12" s="14"/>
      <c r="DH12" s="6"/>
      <c r="DI12" s="15"/>
      <c r="DJ12" s="16"/>
      <c r="DK12" s="1"/>
      <c r="DL12" s="2"/>
      <c r="DM12" s="2"/>
      <c r="DN12" s="2"/>
      <c r="DO12" s="2"/>
      <c r="DP12" s="2"/>
      <c r="DQ12" s="7"/>
      <c r="DR12" s="14"/>
      <c r="DS12" s="6"/>
      <c r="DT12" s="15"/>
      <c r="DU12" s="16"/>
      <c r="DV12" s="1"/>
      <c r="DW12" s="2"/>
      <c r="DX12" s="2"/>
      <c r="DY12" s="2"/>
      <c r="DZ12" s="2"/>
      <c r="EA12" s="2"/>
      <c r="EB12" s="7"/>
      <c r="EC12" s="14"/>
      <c r="ED12" s="6"/>
      <c r="EE12" s="15"/>
      <c r="EF12" s="16"/>
      <c r="EG12" s="1"/>
      <c r="EH12" s="2"/>
      <c r="EI12" s="2"/>
      <c r="EJ12" s="2"/>
      <c r="EK12" s="2"/>
      <c r="EL12" s="2"/>
      <c r="EM12" s="7"/>
      <c r="EN12" s="14"/>
      <c r="EO12" s="6"/>
      <c r="EP12" s="15"/>
      <c r="EQ12" s="16"/>
      <c r="ER12" s="1"/>
      <c r="ES12" s="2"/>
      <c r="ET12" s="2"/>
      <c r="EU12" s="2"/>
      <c r="EV12" s="2"/>
      <c r="EW12" s="2"/>
      <c r="EX12" s="7"/>
      <c r="EY12" s="14"/>
      <c r="EZ12" s="6"/>
      <c r="FA12" s="15"/>
      <c r="FB12" s="16"/>
      <c r="FC12" s="1"/>
      <c r="FD12" s="2"/>
      <c r="FE12" s="2"/>
      <c r="FF12" s="2"/>
      <c r="FG12" s="2"/>
      <c r="FH12" s="2"/>
      <c r="FI12" s="7"/>
      <c r="FJ12" s="14"/>
      <c r="FK12" s="6"/>
      <c r="FL12" s="15"/>
      <c r="FM12" s="16"/>
      <c r="FN12" s="1"/>
      <c r="FO12" s="2"/>
      <c r="FP12" s="2"/>
      <c r="FQ12" s="2"/>
      <c r="FR12" s="2"/>
      <c r="FS12" s="2"/>
      <c r="FT12" s="7"/>
      <c r="FU12" s="14"/>
      <c r="FV12" s="6"/>
      <c r="FW12" s="15"/>
      <c r="FX12" s="16"/>
      <c r="FY12" s="1"/>
      <c r="FZ12" s="2"/>
      <c r="GA12" s="2"/>
      <c r="GB12" s="2"/>
      <c r="GC12" s="2"/>
      <c r="GD12" s="2"/>
      <c r="GE12" s="7"/>
      <c r="GF12" s="14"/>
      <c r="GG12" s="6"/>
      <c r="GH12" s="15"/>
      <c r="GI12" s="16"/>
      <c r="GJ12" s="1"/>
      <c r="GK12" s="2"/>
      <c r="GL12" s="2"/>
      <c r="GM12" s="2"/>
      <c r="GN12" s="2"/>
      <c r="GO12" s="2"/>
      <c r="GP12" s="7"/>
      <c r="GQ12" s="14"/>
      <c r="GR12" s="6"/>
      <c r="GS12" s="15"/>
      <c r="GT12" s="16"/>
      <c r="GU12" s="1"/>
      <c r="GV12" s="2"/>
      <c r="GW12" s="2"/>
      <c r="GX12" s="2"/>
      <c r="GY12" s="2"/>
      <c r="GZ12" s="2"/>
      <c r="HA12" s="7"/>
      <c r="HB12" s="14"/>
      <c r="HC12" s="6"/>
      <c r="HD12" s="15"/>
      <c r="HE12" s="16"/>
      <c r="HF12" s="1"/>
      <c r="HG12" s="2"/>
      <c r="HH12" s="2"/>
      <c r="HI12" s="2"/>
      <c r="HJ12" s="2"/>
      <c r="HK12" s="2"/>
      <c r="HL12" s="7"/>
      <c r="HM12" s="14"/>
      <c r="HN12" s="6"/>
      <c r="HO12" s="15"/>
      <c r="HP12" s="16"/>
      <c r="HQ12" s="1"/>
      <c r="HR12" s="2"/>
      <c r="HS12" s="2"/>
      <c r="HT12" s="2"/>
      <c r="HU12" s="2"/>
      <c r="HV12" s="2"/>
      <c r="HW12" s="7"/>
      <c r="HX12" s="14"/>
      <c r="HY12" s="6"/>
      <c r="HZ12" s="15"/>
      <c r="IA12" s="16"/>
      <c r="IB12" s="1"/>
      <c r="IC12" s="2"/>
      <c r="ID12" s="2"/>
      <c r="IE12" s="2"/>
      <c r="IF12" s="2"/>
      <c r="IG12" s="2"/>
      <c r="IH12" s="7"/>
      <c r="II12" s="14"/>
      <c r="IJ12" s="6"/>
      <c r="IK12" s="49"/>
      <c r="IL12" s="50"/>
    </row>
    <row r="13" spans="1:246" x14ac:dyDescent="0.25">
      <c r="A13" s="38">
        <v>1</v>
      </c>
      <c r="B13" s="28" t="s">
        <v>141</v>
      </c>
      <c r="C13" s="28"/>
      <c r="D13" s="29"/>
      <c r="E13" s="29" t="s">
        <v>17</v>
      </c>
      <c r="F13" s="59" t="s">
        <v>23</v>
      </c>
      <c r="G13" s="27" t="str">
        <f>IF(AND(OR($G$2="Y",$H$2="Y"),I13&lt;5,J13&lt;5),IF(AND(I13=#REF!,J13=#REF!),#REF!+1,1),"")</f>
        <v/>
      </c>
      <c r="H13" s="24" t="e">
        <f>IF(AND($H$2="Y",J13&gt;0,OR(AND(G13=1,#REF!=10),AND(G13=2,#REF!=20),AND(G13=3,#REF!=30),AND(G13=4,G60=40),AND(G13=5,G66=50),AND(G13=6,G73=60),AND(G13=7,G82=70),AND(G13=8,#REF!=80),AND(G13=9,G90=90),AND(G13=10,#REF!=100))),VLOOKUP(J13-1,SortLookup!$A$13:$B$16,2,FALSE),"")</f>
        <v>#REF!</v>
      </c>
      <c r="I13" s="39">
        <f>IF(ISNA(VLOOKUP(E13,SortLookup!$A$1:$B$5,2,FALSE))," ",VLOOKUP(E13,SortLookup!$A$1:$B$5,2,FALSE))</f>
        <v>1</v>
      </c>
      <c r="J13" s="25">
        <f>IF(ISNA(VLOOKUP(F13,SortLookup!$A$7:$B$11,2,FALSE))," ",VLOOKUP(F13,SortLookup!$A$7:$B$11,2,FALSE))</f>
        <v>3</v>
      </c>
      <c r="K13" s="74">
        <f>L13+M13+N13</f>
        <v>247.42</v>
      </c>
      <c r="L13" s="75">
        <f>AB13+AO13+BA13+BL13+BY13+CJ13+CU13+DF13+DQ13+EB13+EM13+EX13+FI13+FT13+GE13+GP13+HA13+HL13+HW13+IH13</f>
        <v>235.92</v>
      </c>
      <c r="M13" s="45">
        <f>AD13+AQ13+BC13+BN13+CA13+CL13+CW13+DH13+DS13+ED13+EO13+EZ13+FK13+FV13+GG13+GR13+HC13+HN13+HY13+IJ13</f>
        <v>5</v>
      </c>
      <c r="N13" s="46">
        <f>O13/2</f>
        <v>6.5</v>
      </c>
      <c r="O13" s="76">
        <f>W13+AJ13+AV13+BG13+BT13+CE13+CP13+DA13+DL13+DW13+EH13+ES13+FD13+FO13+FZ13+GK13+GV13+HG13+HR13+IC13</f>
        <v>13</v>
      </c>
      <c r="P13" s="36">
        <v>35.36</v>
      </c>
      <c r="Q13" s="33"/>
      <c r="R13" s="33"/>
      <c r="S13" s="33"/>
      <c r="T13" s="33"/>
      <c r="U13" s="33"/>
      <c r="V13" s="33"/>
      <c r="W13" s="34">
        <v>0</v>
      </c>
      <c r="X13" s="34">
        <v>0</v>
      </c>
      <c r="Y13" s="34">
        <v>0</v>
      </c>
      <c r="Z13" s="34">
        <v>0</v>
      </c>
      <c r="AA13" s="35">
        <v>0</v>
      </c>
      <c r="AB13" s="32">
        <f>P13+Q13+R13+S13+T13+U13+V13</f>
        <v>35.36</v>
      </c>
      <c r="AC13" s="31">
        <f>W13/2</f>
        <v>0</v>
      </c>
      <c r="AD13" s="26">
        <f>(X13*3)+(Y13*5)+(Z13*5)+(AA13*20)</f>
        <v>0</v>
      </c>
      <c r="AE13" s="60">
        <f>AB13+AC13+AD13</f>
        <v>35.36</v>
      </c>
      <c r="AF13" s="36">
        <v>47.19</v>
      </c>
      <c r="AG13" s="33"/>
      <c r="AH13" s="33"/>
      <c r="AI13" s="33"/>
      <c r="AJ13" s="34">
        <v>2</v>
      </c>
      <c r="AK13" s="34">
        <v>0</v>
      </c>
      <c r="AL13" s="34">
        <v>0</v>
      </c>
      <c r="AM13" s="34">
        <v>0</v>
      </c>
      <c r="AN13" s="35">
        <v>0</v>
      </c>
      <c r="AO13" s="32">
        <f>AF13+AG13+AH13+AI13</f>
        <v>47.19</v>
      </c>
      <c r="AP13" s="31">
        <f>AJ13/2</f>
        <v>1</v>
      </c>
      <c r="AQ13" s="26">
        <f>(AK13*3)+(AL13*5)+(AM13*5)+(AN13*20)</f>
        <v>0</v>
      </c>
      <c r="AR13" s="60">
        <f>AO13+AP13+AQ13</f>
        <v>48.19</v>
      </c>
      <c r="AS13" s="36">
        <v>55.36</v>
      </c>
      <c r="AT13" s="33"/>
      <c r="AU13" s="33"/>
      <c r="AV13" s="34">
        <v>0</v>
      </c>
      <c r="AW13" s="34">
        <v>0</v>
      </c>
      <c r="AX13" s="34">
        <v>0</v>
      </c>
      <c r="AY13" s="34">
        <v>0</v>
      </c>
      <c r="AZ13" s="35">
        <v>0</v>
      </c>
      <c r="BA13" s="32">
        <f>AS13+AT13+AU13</f>
        <v>55.36</v>
      </c>
      <c r="BB13" s="31">
        <f>AV13/2</f>
        <v>0</v>
      </c>
      <c r="BC13" s="26">
        <f>(AW13*3)+(AX13*5)+(AY13*5)+(AZ13*20)</f>
        <v>0</v>
      </c>
      <c r="BD13" s="60">
        <f>BA13+BB13+BC13</f>
        <v>55.36</v>
      </c>
      <c r="BE13" s="32"/>
      <c r="BF13" s="57"/>
      <c r="BG13" s="34"/>
      <c r="BH13" s="34"/>
      <c r="BI13" s="34"/>
      <c r="BJ13" s="34"/>
      <c r="BK13" s="35"/>
      <c r="BL13" s="53">
        <f>BE13+BF13</f>
        <v>0</v>
      </c>
      <c r="BM13" s="46">
        <f>BG13/2</f>
        <v>0</v>
      </c>
      <c r="BN13" s="45">
        <f>(BH13*3)+(BI13*5)+(BJ13*5)+(BK13*20)</f>
        <v>0</v>
      </c>
      <c r="BO13" s="44">
        <f>BL13+BM13+BN13</f>
        <v>0</v>
      </c>
      <c r="BP13" s="36">
        <v>68.86</v>
      </c>
      <c r="BQ13" s="33"/>
      <c r="BR13" s="33"/>
      <c r="BS13" s="33"/>
      <c r="BT13" s="34">
        <v>7</v>
      </c>
      <c r="BU13" s="34">
        <v>0</v>
      </c>
      <c r="BV13" s="34">
        <v>0</v>
      </c>
      <c r="BW13" s="34">
        <v>1</v>
      </c>
      <c r="BX13" s="35">
        <v>0</v>
      </c>
      <c r="BY13" s="32">
        <f>BP13+BQ13+BR13+BS13</f>
        <v>68.86</v>
      </c>
      <c r="BZ13" s="31">
        <f>BT13/2</f>
        <v>3.5</v>
      </c>
      <c r="CA13" s="37">
        <f>(BU13*3)+(BV13*5)+(BW13*5)+(BX13*20)</f>
        <v>5</v>
      </c>
      <c r="CB13" s="102">
        <f>BY13+BZ13+CA13</f>
        <v>77.36</v>
      </c>
      <c r="CC13" s="36">
        <v>29.15</v>
      </c>
      <c r="CD13" s="33"/>
      <c r="CE13" s="34">
        <v>4</v>
      </c>
      <c r="CF13" s="34">
        <v>0</v>
      </c>
      <c r="CG13" s="34">
        <v>0</v>
      </c>
      <c r="CH13" s="34">
        <v>0</v>
      </c>
      <c r="CI13" s="35">
        <v>0</v>
      </c>
      <c r="CJ13" s="32">
        <f>CC13+CD13</f>
        <v>29.15</v>
      </c>
      <c r="CK13" s="31">
        <f>CE13/2</f>
        <v>2</v>
      </c>
      <c r="CL13" s="26">
        <f>(CF13*3)+(CG13*5)+(CH13*5)+(CI13*20)</f>
        <v>0</v>
      </c>
      <c r="CM13" s="98">
        <f>CJ13+CK13+CL13</f>
        <v>31.15</v>
      </c>
      <c r="CN13" s="1"/>
      <c r="CO13" s="1"/>
      <c r="CP13" s="2"/>
      <c r="CQ13" s="2"/>
      <c r="CR13" s="2"/>
      <c r="CS13" s="2"/>
      <c r="CT13" s="2"/>
      <c r="CU13" s="7"/>
      <c r="CV13" s="14"/>
      <c r="CW13" s="6"/>
      <c r="CX13" s="15"/>
      <c r="CY13" s="16"/>
      <c r="CZ13" s="1"/>
      <c r="DA13" s="2"/>
      <c r="DB13" s="2"/>
      <c r="DC13" s="2"/>
      <c r="DD13" s="2"/>
      <c r="DE13" s="2"/>
      <c r="DF13" s="7"/>
      <c r="DG13" s="14"/>
      <c r="DH13" s="6"/>
      <c r="DI13" s="15"/>
      <c r="DJ13" s="16"/>
      <c r="DK13" s="1"/>
      <c r="DL13" s="2"/>
      <c r="DM13" s="2"/>
      <c r="DN13" s="2"/>
      <c r="DO13" s="2"/>
      <c r="DP13" s="2"/>
      <c r="DQ13" s="7"/>
      <c r="DR13" s="14"/>
      <c r="DS13" s="6"/>
      <c r="DT13" s="15"/>
      <c r="DU13" s="16"/>
      <c r="DV13" s="1"/>
      <c r="DW13" s="2"/>
      <c r="DX13" s="2"/>
      <c r="DY13" s="2"/>
      <c r="DZ13" s="2"/>
      <c r="EA13" s="2"/>
      <c r="EB13" s="7"/>
      <c r="EC13" s="14"/>
      <c r="ED13" s="6"/>
      <c r="EE13" s="15"/>
      <c r="EF13" s="16"/>
      <c r="EG13" s="1"/>
      <c r="EH13" s="2"/>
      <c r="EI13" s="2"/>
      <c r="EJ13" s="2"/>
      <c r="EK13" s="2"/>
      <c r="EL13" s="2"/>
      <c r="EM13" s="7"/>
      <c r="EN13" s="14"/>
      <c r="EO13" s="6"/>
      <c r="EP13" s="15"/>
      <c r="EQ13" s="16"/>
      <c r="ER13" s="1"/>
      <c r="ES13" s="2"/>
      <c r="ET13" s="2"/>
      <c r="EU13" s="2"/>
      <c r="EV13" s="2"/>
      <c r="EW13" s="2"/>
      <c r="EX13" s="7"/>
      <c r="EY13" s="14"/>
      <c r="EZ13" s="6"/>
      <c r="FA13" s="15"/>
      <c r="FB13" s="16"/>
      <c r="FC13" s="1"/>
      <c r="FD13" s="2"/>
      <c r="FE13" s="2"/>
      <c r="FF13" s="2"/>
      <c r="FG13" s="2"/>
      <c r="FH13" s="2"/>
      <c r="FI13" s="7"/>
      <c r="FJ13" s="14"/>
      <c r="FK13" s="6"/>
      <c r="FL13" s="15"/>
      <c r="FM13" s="16"/>
      <c r="FN13" s="1"/>
      <c r="FO13" s="2"/>
      <c r="FP13" s="2"/>
      <c r="FQ13" s="2"/>
      <c r="FR13" s="2"/>
      <c r="FS13" s="2"/>
      <c r="FT13" s="7"/>
      <c r="FU13" s="14"/>
      <c r="FV13" s="6"/>
      <c r="FW13" s="15"/>
      <c r="FX13" s="16"/>
      <c r="FY13" s="1"/>
      <c r="FZ13" s="2"/>
      <c r="GA13" s="2"/>
      <c r="GB13" s="2"/>
      <c r="GC13" s="2"/>
      <c r="GD13" s="2"/>
      <c r="GE13" s="7"/>
      <c r="GF13" s="14"/>
      <c r="GG13" s="6"/>
      <c r="GH13" s="15"/>
      <c r="GI13" s="16"/>
      <c r="GJ13" s="1"/>
      <c r="GK13" s="2"/>
      <c r="GL13" s="2"/>
      <c r="GM13" s="2"/>
      <c r="GN13" s="2"/>
      <c r="GO13" s="2"/>
      <c r="GP13" s="7"/>
      <c r="GQ13" s="14"/>
      <c r="GR13" s="6"/>
      <c r="GS13" s="15"/>
      <c r="GT13" s="16"/>
      <c r="GU13" s="1"/>
      <c r="GV13" s="2"/>
      <c r="GW13" s="2"/>
      <c r="GX13" s="2"/>
      <c r="GY13" s="2"/>
      <c r="GZ13" s="2"/>
      <c r="HA13" s="7"/>
      <c r="HB13" s="14"/>
      <c r="HC13" s="6"/>
      <c r="HD13" s="15"/>
      <c r="HE13" s="16"/>
      <c r="HF13" s="1"/>
      <c r="HG13" s="2"/>
      <c r="HH13" s="2"/>
      <c r="HI13" s="2"/>
      <c r="HJ13" s="2"/>
      <c r="HK13" s="2"/>
      <c r="HL13" s="7"/>
      <c r="HM13" s="14"/>
      <c r="HN13" s="6"/>
      <c r="HO13" s="15"/>
      <c r="HP13" s="16"/>
      <c r="HQ13" s="1"/>
      <c r="HR13" s="2"/>
      <c r="HS13" s="2"/>
      <c r="HT13" s="2"/>
      <c r="HU13" s="2"/>
      <c r="HV13" s="2"/>
      <c r="HW13" s="7"/>
      <c r="HX13" s="14"/>
      <c r="HY13" s="6"/>
      <c r="HZ13" s="15"/>
      <c r="IA13" s="16"/>
      <c r="IB13" s="1"/>
      <c r="IC13" s="2"/>
      <c r="ID13" s="2"/>
      <c r="IE13" s="2"/>
      <c r="IF13" s="2"/>
      <c r="IG13" s="2"/>
      <c r="IH13" s="7"/>
      <c r="II13" s="14"/>
      <c r="IJ13" s="6"/>
      <c r="IK13" s="49"/>
      <c r="IL13" s="50"/>
    </row>
    <row r="14" spans="1:246" x14ac:dyDescent="0.25">
      <c r="A14" s="38">
        <v>2</v>
      </c>
      <c r="B14" s="28" t="s">
        <v>133</v>
      </c>
      <c r="C14" s="28"/>
      <c r="D14" s="29" t="s">
        <v>94</v>
      </c>
      <c r="E14" s="29" t="s">
        <v>17</v>
      </c>
      <c r="F14" s="59" t="s">
        <v>24</v>
      </c>
      <c r="G14" s="27" t="str">
        <f>IF(AND(OR($G$2="Y",$H$2="Y"),I14&lt;5,J14&lt;5),IF(AND(I14=#REF!,J14=#REF!),#REF!+1,1),"")</f>
        <v/>
      </c>
      <c r="H14" s="24" t="e">
        <f>IF(AND($H$2="Y",J14&gt;0,OR(AND(G14=1,#REF!=10),AND(G14=2,#REF!=20),AND(G14=3,#REF!=30),AND(G14=4,G61=40),AND(G14=5,G67=50),AND(G14=6,G74=60),AND(G14=7,G83=70),AND(G14=8,#REF!=80),AND(G14=9,G91=90),AND(G14=10,#REF!=100))),VLOOKUP(J14-1,SortLookup!$A$13:$B$16,2,FALSE),"")</f>
        <v>#REF!</v>
      </c>
      <c r="I14" s="39">
        <f>IF(ISNA(VLOOKUP(E14,SortLookup!$A$1:$B$5,2,FALSE))," ",VLOOKUP(E14,SortLookup!$A$1:$B$5,2,FALSE))</f>
        <v>1</v>
      </c>
      <c r="J14" s="25">
        <f>IF(ISNA(VLOOKUP(F14,SortLookup!$A$7:$B$11,2,FALSE))," ",VLOOKUP(F14,SortLookup!$A$7:$B$11,2,FALSE))</f>
        <v>4</v>
      </c>
      <c r="K14" s="74">
        <f>L14+M14+N14</f>
        <v>277.69</v>
      </c>
      <c r="L14" s="75">
        <f>AB14+AO14+BA14+BL14+BY14+CJ14+CU14+DF14+DQ14+EB14+EM14+EX14+FI14+FT14+GE14+GP14+HA14+HL14+HW14+IH14</f>
        <v>253.19</v>
      </c>
      <c r="M14" s="45">
        <f>AD14+AQ14+BC14+BN14+CA14+CL14+CW14+DH14+DS14+ED14+EO14+EZ14+FK14+FV14+GG14+GR14+HC14+HN14+HY14+IJ14</f>
        <v>5</v>
      </c>
      <c r="N14" s="46">
        <f>O14/2</f>
        <v>19.5</v>
      </c>
      <c r="O14" s="76">
        <f>W14+AJ14+AV14+BG14+BT14+CE14+CP14+DA14+DL14+DW14+EH14+ES14+FD14+FO14+FZ14+GK14+GV14+HG14+HR14+IC14</f>
        <v>39</v>
      </c>
      <c r="P14" s="36">
        <v>45.57</v>
      </c>
      <c r="Q14" s="33"/>
      <c r="R14" s="33"/>
      <c r="S14" s="33"/>
      <c r="T14" s="33"/>
      <c r="U14" s="33"/>
      <c r="V14" s="33"/>
      <c r="W14" s="34">
        <v>10</v>
      </c>
      <c r="X14" s="34">
        <v>0</v>
      </c>
      <c r="Y14" s="34">
        <v>0</v>
      </c>
      <c r="Z14" s="34">
        <v>0</v>
      </c>
      <c r="AA14" s="35">
        <v>0</v>
      </c>
      <c r="AB14" s="32">
        <f>P14+Q14+R14+S14+T14+U14+V14</f>
        <v>45.57</v>
      </c>
      <c r="AC14" s="31">
        <f>W14/2</f>
        <v>5</v>
      </c>
      <c r="AD14" s="26">
        <f>(X14*3)+(Y14*5)+(Z14*5)+(AA14*20)</f>
        <v>0</v>
      </c>
      <c r="AE14" s="60">
        <f>AB14+AC14+AD14</f>
        <v>50.57</v>
      </c>
      <c r="AF14" s="36">
        <v>51.25</v>
      </c>
      <c r="AG14" s="33"/>
      <c r="AH14" s="33"/>
      <c r="AI14" s="33"/>
      <c r="AJ14" s="34">
        <v>18</v>
      </c>
      <c r="AK14" s="34">
        <v>0</v>
      </c>
      <c r="AL14" s="34">
        <v>1</v>
      </c>
      <c r="AM14" s="34">
        <v>0</v>
      </c>
      <c r="AN14" s="35">
        <v>0</v>
      </c>
      <c r="AO14" s="32">
        <f>AF14+AG14+AH14+AI14</f>
        <v>51.25</v>
      </c>
      <c r="AP14" s="31">
        <f>AJ14/2</f>
        <v>9</v>
      </c>
      <c r="AQ14" s="26">
        <f>(AK14*3)+(AL14*5)+(AM14*5)+(AN14*20)</f>
        <v>5</v>
      </c>
      <c r="AR14" s="60">
        <f>AO14+AP14+AQ14</f>
        <v>65.25</v>
      </c>
      <c r="AS14" s="36">
        <v>67.2</v>
      </c>
      <c r="AT14" s="33"/>
      <c r="AU14" s="33"/>
      <c r="AV14" s="34">
        <v>0</v>
      </c>
      <c r="AW14" s="34">
        <v>0</v>
      </c>
      <c r="AX14" s="34">
        <v>0</v>
      </c>
      <c r="AY14" s="34">
        <v>0</v>
      </c>
      <c r="AZ14" s="35">
        <v>0</v>
      </c>
      <c r="BA14" s="32">
        <f>AS14+AT14+AU14</f>
        <v>67.2</v>
      </c>
      <c r="BB14" s="31">
        <f>AV14/2</f>
        <v>0</v>
      </c>
      <c r="BC14" s="26">
        <f>(AW14*3)+(AX14*5)+(AY14*5)+(AZ14*20)</f>
        <v>0</v>
      </c>
      <c r="BD14" s="60">
        <f>BA14+BB14+BC14</f>
        <v>67.2</v>
      </c>
      <c r="BE14" s="32"/>
      <c r="BF14" s="57"/>
      <c r="BG14" s="34"/>
      <c r="BH14" s="34"/>
      <c r="BI14" s="34"/>
      <c r="BJ14" s="34"/>
      <c r="BK14" s="35"/>
      <c r="BL14" s="53">
        <f>BE14+BF14</f>
        <v>0</v>
      </c>
      <c r="BM14" s="46">
        <f>BG14/2</f>
        <v>0</v>
      </c>
      <c r="BN14" s="45">
        <f>(BH14*3)+(BI14*5)+(BJ14*5)+(BK14*20)</f>
        <v>0</v>
      </c>
      <c r="BO14" s="44">
        <f>BL14+BM14+BN14</f>
        <v>0</v>
      </c>
      <c r="BP14" s="36">
        <v>71.680000000000007</v>
      </c>
      <c r="BQ14" s="33"/>
      <c r="BR14" s="33"/>
      <c r="BS14" s="33"/>
      <c r="BT14" s="34">
        <v>8</v>
      </c>
      <c r="BU14" s="34">
        <v>0</v>
      </c>
      <c r="BV14" s="34">
        <v>0</v>
      </c>
      <c r="BW14" s="34">
        <v>0</v>
      </c>
      <c r="BX14" s="35">
        <v>0</v>
      </c>
      <c r="BY14" s="32">
        <f>BP14+BQ14+BR14+BS14</f>
        <v>71.680000000000007</v>
      </c>
      <c r="BZ14" s="31">
        <f>BT14/2</f>
        <v>4</v>
      </c>
      <c r="CA14" s="37">
        <f>(BU14*3)+(BV14*5)+(BW14*5)+(BX14*20)</f>
        <v>0</v>
      </c>
      <c r="CB14" s="102">
        <f>BY14+BZ14+CA14</f>
        <v>75.680000000000007</v>
      </c>
      <c r="CC14" s="36">
        <v>17.489999999999998</v>
      </c>
      <c r="CD14" s="33"/>
      <c r="CE14" s="34">
        <v>3</v>
      </c>
      <c r="CF14" s="34">
        <v>0</v>
      </c>
      <c r="CG14" s="34">
        <v>0</v>
      </c>
      <c r="CH14" s="34">
        <v>0</v>
      </c>
      <c r="CI14" s="35">
        <v>0</v>
      </c>
      <c r="CJ14" s="32">
        <f>CC14+CD14</f>
        <v>17.489999999999998</v>
      </c>
      <c r="CK14" s="31">
        <f>CE14/2</f>
        <v>1.5</v>
      </c>
      <c r="CL14" s="26">
        <f>(CF14*3)+(CG14*5)+(CH14*5)+(CI14*20)</f>
        <v>0</v>
      </c>
      <c r="CM14" s="98">
        <f>CJ14+CK14+CL14</f>
        <v>18.989999999999998</v>
      </c>
      <c r="CN14" s="1"/>
      <c r="CO14" s="1"/>
      <c r="CP14" s="2"/>
      <c r="CQ14" s="2"/>
      <c r="CR14" s="2"/>
      <c r="CS14" s="2"/>
      <c r="CT14" s="2"/>
      <c r="CU14" s="7"/>
      <c r="CV14" s="14"/>
      <c r="CW14" s="6"/>
      <c r="CX14" s="15"/>
      <c r="CY14" s="16"/>
      <c r="CZ14" s="1"/>
      <c r="DA14" s="2"/>
      <c r="DB14" s="2"/>
      <c r="DC14" s="2"/>
      <c r="DD14" s="2"/>
      <c r="DE14" s="2"/>
      <c r="DF14" s="7"/>
      <c r="DG14" s="14"/>
      <c r="DH14" s="6"/>
      <c r="DI14" s="15"/>
      <c r="DJ14" s="16"/>
      <c r="DK14" s="1"/>
      <c r="DL14" s="2"/>
      <c r="DM14" s="2"/>
      <c r="DN14" s="2"/>
      <c r="DO14" s="2"/>
      <c r="DP14" s="2"/>
      <c r="DQ14" s="7"/>
      <c r="DR14" s="14"/>
      <c r="DS14" s="6"/>
      <c r="DT14" s="15"/>
      <c r="DU14" s="16"/>
      <c r="DV14" s="1"/>
      <c r="DW14" s="2"/>
      <c r="DX14" s="2"/>
      <c r="DY14" s="2"/>
      <c r="DZ14" s="2"/>
      <c r="EA14" s="2"/>
      <c r="EB14" s="7"/>
      <c r="EC14" s="14"/>
      <c r="ED14" s="6"/>
      <c r="EE14" s="15"/>
      <c r="EF14" s="16"/>
      <c r="EG14" s="1"/>
      <c r="EH14" s="2"/>
      <c r="EI14" s="2"/>
      <c r="EJ14" s="2"/>
      <c r="EK14" s="2"/>
      <c r="EL14" s="2"/>
      <c r="EM14" s="7"/>
      <c r="EN14" s="14"/>
      <c r="EO14" s="6"/>
      <c r="EP14" s="15"/>
      <c r="EQ14" s="16"/>
      <c r="ER14" s="1"/>
      <c r="ES14" s="2"/>
      <c r="ET14" s="2"/>
      <c r="EU14" s="2"/>
      <c r="EV14" s="2"/>
      <c r="EW14" s="2"/>
      <c r="EX14" s="7"/>
      <c r="EY14" s="14"/>
      <c r="EZ14" s="6"/>
      <c r="FA14" s="15"/>
      <c r="FB14" s="16"/>
      <c r="FC14" s="1"/>
      <c r="FD14" s="2"/>
      <c r="FE14" s="2"/>
      <c r="FF14" s="2"/>
      <c r="FG14" s="2"/>
      <c r="FH14" s="2"/>
      <c r="FI14" s="7"/>
      <c r="FJ14" s="14"/>
      <c r="FK14" s="6"/>
      <c r="FL14" s="15"/>
      <c r="FM14" s="16"/>
      <c r="FN14" s="1"/>
      <c r="FO14" s="2"/>
      <c r="FP14" s="2"/>
      <c r="FQ14" s="2"/>
      <c r="FR14" s="2"/>
      <c r="FS14" s="2"/>
      <c r="FT14" s="7"/>
      <c r="FU14" s="14"/>
      <c r="FV14" s="6"/>
      <c r="FW14" s="15"/>
      <c r="FX14" s="16"/>
      <c r="FY14" s="1"/>
      <c r="FZ14" s="2"/>
      <c r="GA14" s="2"/>
      <c r="GB14" s="2"/>
      <c r="GC14" s="2"/>
      <c r="GD14" s="2"/>
      <c r="GE14" s="7"/>
      <c r="GF14" s="14"/>
      <c r="GG14" s="6"/>
      <c r="GH14" s="15"/>
      <c r="GI14" s="16"/>
      <c r="GJ14" s="1"/>
      <c r="GK14" s="2"/>
      <c r="GL14" s="2"/>
      <c r="GM14" s="2"/>
      <c r="GN14" s="2"/>
      <c r="GO14" s="2"/>
      <c r="GP14" s="7"/>
      <c r="GQ14" s="14"/>
      <c r="GR14" s="6"/>
      <c r="GS14" s="15"/>
      <c r="GT14" s="16"/>
      <c r="GU14" s="1"/>
      <c r="GV14" s="2"/>
      <c r="GW14" s="2"/>
      <c r="GX14" s="2"/>
      <c r="GY14" s="2"/>
      <c r="GZ14" s="2"/>
      <c r="HA14" s="7"/>
      <c r="HB14" s="14"/>
      <c r="HC14" s="6"/>
      <c r="HD14" s="15"/>
      <c r="HE14" s="16"/>
      <c r="HF14" s="1"/>
      <c r="HG14" s="2"/>
      <c r="HH14" s="2"/>
      <c r="HI14" s="2"/>
      <c r="HJ14" s="2"/>
      <c r="HK14" s="2"/>
      <c r="HL14" s="7"/>
      <c r="HM14" s="14"/>
      <c r="HN14" s="6"/>
      <c r="HO14" s="15"/>
      <c r="HP14" s="16"/>
      <c r="HQ14" s="1"/>
      <c r="HR14" s="2"/>
      <c r="HS14" s="2"/>
      <c r="HT14" s="2"/>
      <c r="HU14" s="2"/>
      <c r="HV14" s="2"/>
      <c r="HW14" s="7"/>
      <c r="HX14" s="14"/>
      <c r="HY14" s="6"/>
      <c r="HZ14" s="15"/>
      <c r="IA14" s="16"/>
      <c r="IB14" s="1"/>
      <c r="IC14" s="2"/>
      <c r="ID14" s="2"/>
      <c r="IE14" s="2"/>
      <c r="IF14" s="2"/>
      <c r="IG14" s="2"/>
      <c r="IH14" s="7"/>
      <c r="II14" s="14"/>
      <c r="IJ14" s="6"/>
      <c r="IK14" s="49"/>
      <c r="IL14" s="50"/>
    </row>
    <row r="15" spans="1:246" x14ac:dyDescent="0.25">
      <c r="A15" s="38">
        <v>3</v>
      </c>
      <c r="B15" s="28" t="s">
        <v>96</v>
      </c>
      <c r="C15" s="28"/>
      <c r="D15" s="29"/>
      <c r="E15" s="29" t="s">
        <v>17</v>
      </c>
      <c r="F15" s="59" t="s">
        <v>23</v>
      </c>
      <c r="G15" s="27" t="str">
        <f>IF(AND(OR($G$2="Y",$H$2="Y"),I15&lt;5,J15&lt;5),IF(AND(I15=I13,J15=J13),G13+1,1),"")</f>
        <v/>
      </c>
      <c r="H15" s="24" t="e">
        <f>IF(AND($H$2="Y",J15&gt;0,OR(AND(G15=1,#REF!=10),AND(G15=2,#REF!=20),AND(G15=3,#REF!=30),AND(G15=4,G80=40),AND(G15=5,G86=50),AND(G15=6,G93=60),AND(G15=7,G102=70),AND(G15=8,#REF!=80),AND(G15=9,G110=90),AND(G15=10,#REF!=100))),VLOOKUP(J15-1,SortLookup!$A$13:$B$16,2,FALSE),"")</f>
        <v>#REF!</v>
      </c>
      <c r="I15" s="39">
        <f>IF(ISNA(VLOOKUP(E15,SortLookup!$A$1:$B$5,2,FALSE))," ",VLOOKUP(E15,SortLookup!$A$1:$B$5,2,FALSE))</f>
        <v>1</v>
      </c>
      <c r="J15" s="25">
        <f>IF(ISNA(VLOOKUP(F15,SortLookup!$A$7:$B$11,2,FALSE))," ",VLOOKUP(F15,SortLookup!$A$7:$B$11,2,FALSE))</f>
        <v>3</v>
      </c>
      <c r="K15" s="74">
        <f>L15+M15+N15</f>
        <v>293.83</v>
      </c>
      <c r="L15" s="75">
        <f>AB15+AO15+BA15+BL15+BY15+CJ15+CU15+DF15+DQ15+EB15+EM15+EX15+FI15+FT15+GE15+GP15+HA15+HL15+HW15+IH15</f>
        <v>267.33</v>
      </c>
      <c r="M15" s="45">
        <f>AD15+AQ15+BC15+BN15+CA15+CL15+CW15+DH15+DS15+ED15+EO15+EZ15+FK15+FV15+GG15+GR15+HC15+HN15+HY15+IJ15</f>
        <v>13</v>
      </c>
      <c r="N15" s="46">
        <f>O15/2</f>
        <v>13.5</v>
      </c>
      <c r="O15" s="76">
        <f>W15+AJ15+AV15+BG15+BT15+CE15+CP15+DA15+DL15+DW15+EH15+ES15+FD15+FO15+FZ15+GK15+GV15+HG15+HR15+IC15</f>
        <v>27</v>
      </c>
      <c r="P15" s="36">
        <v>39.479999999999997</v>
      </c>
      <c r="Q15" s="33"/>
      <c r="R15" s="33"/>
      <c r="S15" s="33"/>
      <c r="T15" s="33"/>
      <c r="U15" s="33"/>
      <c r="V15" s="33"/>
      <c r="W15" s="34">
        <v>7</v>
      </c>
      <c r="X15" s="34">
        <v>0</v>
      </c>
      <c r="Y15" s="34">
        <v>0</v>
      </c>
      <c r="Z15" s="34">
        <v>0</v>
      </c>
      <c r="AA15" s="35">
        <v>0</v>
      </c>
      <c r="AB15" s="32">
        <f>P15+Q15+R15+S15+T15+U15+V15</f>
        <v>39.479999999999997</v>
      </c>
      <c r="AC15" s="31">
        <f>W15/2</f>
        <v>3.5</v>
      </c>
      <c r="AD15" s="26">
        <f>(X15*3)+(Y15*5)+(Z15*5)+(AA15*20)</f>
        <v>0</v>
      </c>
      <c r="AE15" s="60">
        <f>AB15+AC15+AD15</f>
        <v>42.98</v>
      </c>
      <c r="AF15" s="36">
        <v>49.9</v>
      </c>
      <c r="AG15" s="33"/>
      <c r="AH15" s="33"/>
      <c r="AI15" s="33"/>
      <c r="AJ15" s="34">
        <v>4</v>
      </c>
      <c r="AK15" s="34">
        <v>1</v>
      </c>
      <c r="AL15" s="34">
        <v>0</v>
      </c>
      <c r="AM15" s="34">
        <v>0</v>
      </c>
      <c r="AN15" s="35">
        <v>0</v>
      </c>
      <c r="AO15" s="32">
        <f>AF15+AG15+AH15+AI15</f>
        <v>49.9</v>
      </c>
      <c r="AP15" s="31">
        <f>AJ15/2</f>
        <v>2</v>
      </c>
      <c r="AQ15" s="26">
        <f>(AK15*3)+(AL15*5)+(AM15*5)+(AN15*20)</f>
        <v>3</v>
      </c>
      <c r="AR15" s="60">
        <f>AO15+AP15+AQ15</f>
        <v>54.9</v>
      </c>
      <c r="AS15" s="36">
        <v>86.89</v>
      </c>
      <c r="AT15" s="33"/>
      <c r="AU15" s="33"/>
      <c r="AV15" s="34">
        <v>0</v>
      </c>
      <c r="AW15" s="34">
        <v>0</v>
      </c>
      <c r="AX15" s="34">
        <v>0</v>
      </c>
      <c r="AY15" s="34">
        <v>0</v>
      </c>
      <c r="AZ15" s="35">
        <v>0</v>
      </c>
      <c r="BA15" s="32">
        <f>AS15+AT15+AU15</f>
        <v>86.89</v>
      </c>
      <c r="BB15" s="31">
        <f>AV15/2</f>
        <v>0</v>
      </c>
      <c r="BC15" s="26">
        <f>(AW15*3)+(AX15*5)+(AY15*5)+(AZ15*20)</f>
        <v>0</v>
      </c>
      <c r="BD15" s="60">
        <f>BA15+BB15+BC15</f>
        <v>86.89</v>
      </c>
      <c r="BE15" s="32"/>
      <c r="BF15" s="57"/>
      <c r="BG15" s="34"/>
      <c r="BH15" s="34"/>
      <c r="BI15" s="34"/>
      <c r="BJ15" s="34"/>
      <c r="BK15" s="35"/>
      <c r="BL15" s="53">
        <f>BE15+BF15</f>
        <v>0</v>
      </c>
      <c r="BM15" s="46">
        <f>BG15/2</f>
        <v>0</v>
      </c>
      <c r="BN15" s="45">
        <f>(BH15*3)+(BI15*5)+(BJ15*5)+(BK15*20)</f>
        <v>0</v>
      </c>
      <c r="BO15" s="44">
        <f>BL15+BM15+BN15</f>
        <v>0</v>
      </c>
      <c r="BP15" s="36">
        <v>75.510000000000005</v>
      </c>
      <c r="BQ15" s="33"/>
      <c r="BR15" s="33"/>
      <c r="BS15" s="33"/>
      <c r="BT15" s="34">
        <v>12</v>
      </c>
      <c r="BU15" s="34">
        <v>0</v>
      </c>
      <c r="BV15" s="34">
        <v>0</v>
      </c>
      <c r="BW15" s="34">
        <v>2</v>
      </c>
      <c r="BX15" s="35">
        <v>0</v>
      </c>
      <c r="BY15" s="32">
        <f>BP15+BQ15+BR15+BS15</f>
        <v>75.510000000000005</v>
      </c>
      <c r="BZ15" s="31">
        <f>BT15/2</f>
        <v>6</v>
      </c>
      <c r="CA15" s="37">
        <f>(BU15*3)+(BV15*5)+(BW15*5)+(BX15*20)</f>
        <v>10</v>
      </c>
      <c r="CB15" s="102">
        <f>BY15+BZ15+CA15</f>
        <v>91.51</v>
      </c>
      <c r="CC15" s="36">
        <v>15.55</v>
      </c>
      <c r="CD15" s="33"/>
      <c r="CE15" s="34">
        <v>4</v>
      </c>
      <c r="CF15" s="34">
        <v>0</v>
      </c>
      <c r="CG15" s="34">
        <v>0</v>
      </c>
      <c r="CH15" s="34">
        <v>0</v>
      </c>
      <c r="CI15" s="35">
        <v>0</v>
      </c>
      <c r="CJ15" s="32">
        <f>CC15+CD15</f>
        <v>15.55</v>
      </c>
      <c r="CK15" s="31">
        <f>CE15/2</f>
        <v>2</v>
      </c>
      <c r="CL15" s="26">
        <f>(CF15*3)+(CG15*5)+(CH15*5)+(CI15*20)</f>
        <v>0</v>
      </c>
      <c r="CM15" s="98">
        <f>CJ15+CK15+CL15</f>
        <v>17.55</v>
      </c>
      <c r="CU15" s="103"/>
      <c r="CX15" s="104"/>
      <c r="CY15" s="50"/>
      <c r="DF15" s="103"/>
      <c r="DI15" s="104"/>
      <c r="DJ15" s="50"/>
      <c r="DQ15" s="103"/>
      <c r="DT15" s="104"/>
      <c r="DU15" s="50"/>
      <c r="EB15" s="103"/>
      <c r="EE15" s="104"/>
      <c r="EF15" s="50"/>
      <c r="EM15" s="103"/>
      <c r="EP15" s="104"/>
      <c r="EQ15" s="50"/>
      <c r="EX15" s="103"/>
      <c r="FA15" s="104"/>
      <c r="FB15" s="50"/>
      <c r="FI15" s="103"/>
      <c r="FL15" s="104"/>
      <c r="FM15" s="50"/>
      <c r="FT15" s="103"/>
      <c r="FW15" s="104"/>
      <c r="FX15" s="50"/>
      <c r="GE15" s="103"/>
      <c r="GH15" s="104"/>
      <c r="GI15" s="50"/>
      <c r="GP15" s="103"/>
      <c r="GS15" s="104"/>
      <c r="GT15" s="50"/>
      <c r="HA15" s="103"/>
      <c r="HD15" s="104"/>
      <c r="HE15" s="50"/>
      <c r="HL15" s="103"/>
      <c r="HO15" s="104"/>
      <c r="HP15" s="50"/>
      <c r="HW15" s="103"/>
      <c r="HZ15" s="104"/>
      <c r="IA15" s="50"/>
      <c r="IH15" s="103"/>
      <c r="IL15" s="50"/>
    </row>
    <row r="16" spans="1:246" ht="3" customHeight="1" x14ac:dyDescent="0.25">
      <c r="A16" s="158"/>
      <c r="B16" s="130"/>
      <c r="C16" s="130"/>
      <c r="D16" s="131"/>
      <c r="E16" s="131"/>
      <c r="F16" s="160"/>
      <c r="G16" s="134"/>
      <c r="H16" s="135"/>
      <c r="I16" s="136"/>
      <c r="J16" s="137"/>
      <c r="K16" s="138"/>
      <c r="L16" s="139"/>
      <c r="M16" s="140"/>
      <c r="N16" s="141"/>
      <c r="O16" s="142"/>
      <c r="P16" s="143"/>
      <c r="Q16" s="144"/>
      <c r="R16" s="144"/>
      <c r="S16" s="144"/>
      <c r="T16" s="144"/>
      <c r="U16" s="144"/>
      <c r="V16" s="144"/>
      <c r="W16" s="145"/>
      <c r="X16" s="145"/>
      <c r="Y16" s="145"/>
      <c r="Z16" s="145"/>
      <c r="AA16" s="146"/>
      <c r="AB16" s="147"/>
      <c r="AC16" s="148"/>
      <c r="AD16" s="149"/>
      <c r="AE16" s="150"/>
      <c r="AF16" s="143"/>
      <c r="AG16" s="144"/>
      <c r="AH16" s="144"/>
      <c r="AI16" s="144"/>
      <c r="AJ16" s="145"/>
      <c r="AK16" s="145"/>
      <c r="AL16" s="145"/>
      <c r="AM16" s="145"/>
      <c r="AN16" s="146"/>
      <c r="AO16" s="147"/>
      <c r="AP16" s="148"/>
      <c r="AQ16" s="149"/>
      <c r="AR16" s="150"/>
      <c r="AS16" s="143"/>
      <c r="AT16" s="144"/>
      <c r="AU16" s="144"/>
      <c r="AV16" s="145"/>
      <c r="AW16" s="145"/>
      <c r="AX16" s="145"/>
      <c r="AY16" s="145"/>
      <c r="AZ16" s="146"/>
      <c r="BA16" s="147"/>
      <c r="BB16" s="148"/>
      <c r="BC16" s="149"/>
      <c r="BD16" s="150"/>
      <c r="BE16" s="147"/>
      <c r="BF16" s="151"/>
      <c r="BG16" s="145"/>
      <c r="BH16" s="145"/>
      <c r="BI16" s="145"/>
      <c r="BJ16" s="145"/>
      <c r="BK16" s="146"/>
      <c r="BL16" s="152"/>
      <c r="BM16" s="141"/>
      <c r="BN16" s="140"/>
      <c r="BO16" s="153"/>
      <c r="BP16" s="143"/>
      <c r="BQ16" s="144"/>
      <c r="BR16" s="144"/>
      <c r="BS16" s="144"/>
      <c r="BT16" s="145"/>
      <c r="BU16" s="145"/>
      <c r="BV16" s="145"/>
      <c r="BW16" s="145"/>
      <c r="BX16" s="146"/>
      <c r="BY16" s="147"/>
      <c r="BZ16" s="148"/>
      <c r="CA16" s="154"/>
      <c r="CB16" s="155"/>
      <c r="CC16" s="143"/>
      <c r="CD16" s="144"/>
      <c r="CE16" s="145"/>
      <c r="CF16" s="145"/>
      <c r="CG16" s="145"/>
      <c r="CH16" s="145"/>
      <c r="CI16" s="146"/>
      <c r="CJ16" s="147"/>
      <c r="CK16" s="148"/>
      <c r="CL16" s="149"/>
      <c r="CM16" s="156"/>
      <c r="CU16" s="103"/>
      <c r="CX16" s="104"/>
      <c r="CY16" s="50"/>
      <c r="DF16" s="103"/>
      <c r="DI16" s="104"/>
      <c r="DJ16" s="50"/>
      <c r="DQ16" s="103"/>
      <c r="DT16" s="104"/>
      <c r="DU16" s="50"/>
      <c r="EB16" s="103"/>
      <c r="EE16" s="104"/>
      <c r="EF16" s="50"/>
      <c r="EM16" s="103"/>
      <c r="EP16" s="104"/>
      <c r="EQ16" s="50"/>
      <c r="EX16" s="103"/>
      <c r="FA16" s="104"/>
      <c r="FB16" s="50"/>
      <c r="FI16" s="103"/>
      <c r="FL16" s="104"/>
      <c r="FM16" s="50"/>
      <c r="FT16" s="103"/>
      <c r="FW16" s="104"/>
      <c r="FX16" s="50"/>
      <c r="GE16" s="103"/>
      <c r="GH16" s="104"/>
      <c r="GI16" s="50"/>
      <c r="GP16" s="103"/>
      <c r="GS16" s="104"/>
      <c r="GT16" s="50"/>
      <c r="HA16" s="103"/>
      <c r="HD16" s="104"/>
      <c r="HE16" s="50"/>
      <c r="HL16" s="103"/>
      <c r="HO16" s="104"/>
      <c r="HP16" s="50"/>
      <c r="HW16" s="103"/>
      <c r="HZ16" s="104"/>
      <c r="IA16" s="50"/>
      <c r="IH16" s="103"/>
      <c r="IL16" s="50"/>
    </row>
    <row r="17" spans="1:246" x14ac:dyDescent="0.25">
      <c r="A17" s="38">
        <v>1</v>
      </c>
      <c r="B17" s="28" t="s">
        <v>130</v>
      </c>
      <c r="C17" s="28"/>
      <c r="D17" s="29"/>
      <c r="E17" s="29" t="s">
        <v>82</v>
      </c>
      <c r="F17" s="59" t="s">
        <v>21</v>
      </c>
      <c r="G17" s="27" t="str">
        <f>IF(AND(OR($G$2="Y",$H$2="Y"),I17&lt;5,J17&lt;5),IF(AND(I17=#REF!,J17=#REF!),#REF!+1,1),"")</f>
        <v/>
      </c>
      <c r="H17" s="24" t="e">
        <f>IF(AND($H$2="Y",J17&gt;0,OR(AND(G17=1,#REF!=10),AND(G17=2,#REF!=20),AND(G17=3,#REF!=30),AND(G17=4,G61=40),AND(G17=5,G67=50),AND(G17=6,G74=60),AND(G17=7,G83=70),AND(G17=8,#REF!=80),AND(G17=9,G91=90),AND(G17=10,#REF!=100))),VLOOKUP(J17-1,SortLookup!$A$13:$B$16,2,FALSE),"")</f>
        <v>#REF!</v>
      </c>
      <c r="I17" s="39">
        <f>IF(ISNA(VLOOKUP(E17,SortLookup!$A$1:$B$5,2,FALSE))," ",VLOOKUP(E17,SortLookup!$A$1:$B$5,2,FALSE))</f>
        <v>3</v>
      </c>
      <c r="J17" s="25">
        <f>IF(ISNA(VLOOKUP(F17,SortLookup!$A$7:$B$11,2,FALSE))," ",VLOOKUP(F17,SortLookup!$A$7:$B$11,2,FALSE))</f>
        <v>1</v>
      </c>
      <c r="K17" s="74">
        <f>L17+M17+N17</f>
        <v>116.75</v>
      </c>
      <c r="L17" s="75">
        <f>AB17+AO17+BA17+BL17+BY17+CJ17+CU17+DF17+DQ17+EB17+EM17+EX17+FI17+FT17+GE17+GP17+HA17+HL17+HW17+IH17</f>
        <v>89.75</v>
      </c>
      <c r="M17" s="45">
        <f>AD17+AQ17+BC17+BN17+CA17+CL17+CW17+DH17+DS17+ED17+EO17+EZ17+FK17+FV17+GG17+GR17+HC17+HN17+HY17+IJ17</f>
        <v>8</v>
      </c>
      <c r="N17" s="46">
        <f>O17/2</f>
        <v>19</v>
      </c>
      <c r="O17" s="76">
        <f>W17+AJ17+AV17+BG17+BT17+CE17+CP17+DA17+DL17+DW17+EH17+ES17+FD17+FO17+FZ17+GK17+GV17+HG17+HR17+IC17</f>
        <v>38</v>
      </c>
      <c r="P17" s="36">
        <v>12.28</v>
      </c>
      <c r="Q17" s="33"/>
      <c r="R17" s="33"/>
      <c r="S17" s="33"/>
      <c r="T17" s="33"/>
      <c r="U17" s="33"/>
      <c r="V17" s="33"/>
      <c r="W17" s="34">
        <v>5</v>
      </c>
      <c r="X17" s="34">
        <v>0</v>
      </c>
      <c r="Y17" s="34">
        <v>0</v>
      </c>
      <c r="Z17" s="34">
        <v>0</v>
      </c>
      <c r="AA17" s="35">
        <v>0</v>
      </c>
      <c r="AB17" s="32">
        <f>P17+Q17+R17+S17+T17+U17+V17</f>
        <v>12.28</v>
      </c>
      <c r="AC17" s="31">
        <f>W17/2</f>
        <v>2.5</v>
      </c>
      <c r="AD17" s="26">
        <f>(X17*3)+(Y17*5)+(Z17*5)+(AA17*20)</f>
        <v>0</v>
      </c>
      <c r="AE17" s="60">
        <f>AB17+AC17+AD17</f>
        <v>14.78</v>
      </c>
      <c r="AF17" s="36">
        <v>23.38</v>
      </c>
      <c r="AG17" s="33"/>
      <c r="AH17" s="33"/>
      <c r="AI17" s="33"/>
      <c r="AJ17" s="34">
        <v>5</v>
      </c>
      <c r="AK17" s="34">
        <v>0</v>
      </c>
      <c r="AL17" s="34">
        <v>0</v>
      </c>
      <c r="AM17" s="34">
        <v>0</v>
      </c>
      <c r="AN17" s="35">
        <v>0</v>
      </c>
      <c r="AO17" s="32">
        <f>AF17+AG17+AH17+AI17</f>
        <v>23.38</v>
      </c>
      <c r="AP17" s="31">
        <f>AJ17/2</f>
        <v>2.5</v>
      </c>
      <c r="AQ17" s="26">
        <f>(AK17*3)+(AL17*5)+(AM17*5)+(AN17*20)</f>
        <v>0</v>
      </c>
      <c r="AR17" s="60">
        <f>AO17+AP17+AQ17</f>
        <v>25.88</v>
      </c>
      <c r="AS17" s="36">
        <v>25.4</v>
      </c>
      <c r="AT17" s="33"/>
      <c r="AU17" s="33"/>
      <c r="AV17" s="34">
        <v>2</v>
      </c>
      <c r="AW17" s="34">
        <v>0</v>
      </c>
      <c r="AX17" s="34">
        <v>0</v>
      </c>
      <c r="AY17" s="34">
        <v>0</v>
      </c>
      <c r="AZ17" s="35">
        <v>0</v>
      </c>
      <c r="BA17" s="32">
        <f>AS17+AT17+AU17</f>
        <v>25.4</v>
      </c>
      <c r="BB17" s="31">
        <f>AV17/2</f>
        <v>1</v>
      </c>
      <c r="BC17" s="26">
        <f>(AW17*3)+(AX17*5)+(AY17*5)+(AZ17*20)</f>
        <v>0</v>
      </c>
      <c r="BD17" s="60">
        <f>BA17+BB17+BC17</f>
        <v>26.4</v>
      </c>
      <c r="BE17" s="32"/>
      <c r="BF17" s="57"/>
      <c r="BG17" s="34"/>
      <c r="BH17" s="34"/>
      <c r="BI17" s="34"/>
      <c r="BJ17" s="34"/>
      <c r="BK17" s="35"/>
      <c r="BL17" s="53">
        <f>BE17+BF17</f>
        <v>0</v>
      </c>
      <c r="BM17" s="46">
        <f>BG17/2</f>
        <v>0</v>
      </c>
      <c r="BN17" s="45">
        <f>(BH17*3)+(BI17*5)+(BJ17*5)+(BK17*20)</f>
        <v>0</v>
      </c>
      <c r="BO17" s="44">
        <f>BL17+BM17+BN17</f>
        <v>0</v>
      </c>
      <c r="BP17" s="36">
        <v>21.45</v>
      </c>
      <c r="BQ17" s="33"/>
      <c r="BR17" s="33"/>
      <c r="BS17" s="33"/>
      <c r="BT17" s="34">
        <v>13</v>
      </c>
      <c r="BU17" s="34">
        <v>0</v>
      </c>
      <c r="BV17" s="34">
        <v>1</v>
      </c>
      <c r="BW17" s="34">
        <v>0</v>
      </c>
      <c r="BX17" s="35">
        <v>0</v>
      </c>
      <c r="BY17" s="32">
        <f>BP17+BQ17+BR17+BS17</f>
        <v>21.45</v>
      </c>
      <c r="BZ17" s="31">
        <f>BT17/2</f>
        <v>6.5</v>
      </c>
      <c r="CA17" s="37">
        <f>(BU17*3)+(BV17*5)+(BW17*5)+(BX17*20)</f>
        <v>5</v>
      </c>
      <c r="CB17" s="102">
        <f>BY17+BZ17+CA17</f>
        <v>32.950000000000003</v>
      </c>
      <c r="CC17" s="36">
        <v>7.24</v>
      </c>
      <c r="CD17" s="33"/>
      <c r="CE17" s="34">
        <v>13</v>
      </c>
      <c r="CF17" s="34">
        <v>1</v>
      </c>
      <c r="CG17" s="34">
        <v>0</v>
      </c>
      <c r="CH17" s="34">
        <v>0</v>
      </c>
      <c r="CI17" s="35">
        <v>0</v>
      </c>
      <c r="CJ17" s="32">
        <f>CC17+CD17</f>
        <v>7.24</v>
      </c>
      <c r="CK17" s="31">
        <f>CE17/2</f>
        <v>6.5</v>
      </c>
      <c r="CL17" s="26">
        <f>(CF17*3)+(CG17*5)+(CH17*5)+(CI17*20)</f>
        <v>3</v>
      </c>
      <c r="CM17" s="98">
        <f>CJ17+CK17+CL17</f>
        <v>16.739999999999998</v>
      </c>
      <c r="CN17" s="1"/>
      <c r="CO17" s="1"/>
      <c r="CP17" s="2"/>
      <c r="CQ17" s="2"/>
      <c r="CR17" s="2"/>
      <c r="CS17" s="2"/>
      <c r="CT17" s="2"/>
      <c r="CU17" s="7"/>
      <c r="CV17" s="14"/>
      <c r="CW17" s="6"/>
      <c r="CX17" s="15"/>
      <c r="CY17" s="16"/>
      <c r="CZ17" s="1"/>
      <c r="DA17" s="2"/>
      <c r="DB17" s="2"/>
      <c r="DC17" s="2"/>
      <c r="DD17" s="2"/>
      <c r="DE17" s="2"/>
      <c r="DF17" s="7"/>
      <c r="DG17" s="14"/>
      <c r="DH17" s="6"/>
      <c r="DI17" s="15"/>
      <c r="DJ17" s="16"/>
      <c r="DK17" s="1"/>
      <c r="DL17" s="2"/>
      <c r="DM17" s="2"/>
      <c r="DN17" s="2"/>
      <c r="DO17" s="2"/>
      <c r="DP17" s="2"/>
      <c r="DQ17" s="7"/>
      <c r="DR17" s="14"/>
      <c r="DS17" s="6"/>
      <c r="DT17" s="15"/>
      <c r="DU17" s="16"/>
      <c r="DV17" s="1"/>
      <c r="DW17" s="2"/>
      <c r="DX17" s="2"/>
      <c r="DY17" s="2"/>
      <c r="DZ17" s="2"/>
      <c r="EA17" s="2"/>
      <c r="EB17" s="7"/>
      <c r="EC17" s="14"/>
      <c r="ED17" s="6"/>
      <c r="EE17" s="15"/>
      <c r="EF17" s="16"/>
      <c r="EG17" s="1"/>
      <c r="EH17" s="2"/>
      <c r="EI17" s="2"/>
      <c r="EJ17" s="2"/>
      <c r="EK17" s="2"/>
      <c r="EL17" s="2"/>
      <c r="EM17" s="7"/>
      <c r="EN17" s="14"/>
      <c r="EO17" s="6"/>
      <c r="EP17" s="15"/>
      <c r="EQ17" s="16"/>
      <c r="ER17" s="1"/>
      <c r="ES17" s="2"/>
      <c r="ET17" s="2"/>
      <c r="EU17" s="2"/>
      <c r="EV17" s="2"/>
      <c r="EW17" s="2"/>
      <c r="EX17" s="7"/>
      <c r="EY17" s="14"/>
      <c r="EZ17" s="6"/>
      <c r="FA17" s="15"/>
      <c r="FB17" s="16"/>
      <c r="FC17" s="1"/>
      <c r="FD17" s="2"/>
      <c r="FE17" s="2"/>
      <c r="FF17" s="2"/>
      <c r="FG17" s="2"/>
      <c r="FH17" s="2"/>
      <c r="FI17" s="7"/>
      <c r="FJ17" s="14"/>
      <c r="FK17" s="6"/>
      <c r="FL17" s="15"/>
      <c r="FM17" s="16"/>
      <c r="FN17" s="1"/>
      <c r="FO17" s="2"/>
      <c r="FP17" s="2"/>
      <c r="FQ17" s="2"/>
      <c r="FR17" s="2"/>
      <c r="FS17" s="2"/>
      <c r="FT17" s="7"/>
      <c r="FU17" s="14"/>
      <c r="FV17" s="6"/>
      <c r="FW17" s="15"/>
      <c r="FX17" s="16"/>
      <c r="FY17" s="1"/>
      <c r="FZ17" s="2"/>
      <c r="GA17" s="2"/>
      <c r="GB17" s="2"/>
      <c r="GC17" s="2"/>
      <c r="GD17" s="2"/>
      <c r="GE17" s="7"/>
      <c r="GF17" s="14"/>
      <c r="GG17" s="6"/>
      <c r="GH17" s="15"/>
      <c r="GI17" s="16"/>
      <c r="GJ17" s="1"/>
      <c r="GK17" s="2"/>
      <c r="GL17" s="2"/>
      <c r="GM17" s="2"/>
      <c r="GN17" s="2"/>
      <c r="GO17" s="2"/>
      <c r="GP17" s="7"/>
      <c r="GQ17" s="14"/>
      <c r="GR17" s="6"/>
      <c r="GS17" s="15"/>
      <c r="GT17" s="16"/>
      <c r="GU17" s="1"/>
      <c r="GV17" s="2"/>
      <c r="GW17" s="2"/>
      <c r="GX17" s="2"/>
      <c r="GY17" s="2"/>
      <c r="GZ17" s="2"/>
      <c r="HA17" s="7"/>
      <c r="HB17" s="14"/>
      <c r="HC17" s="6"/>
      <c r="HD17" s="15"/>
      <c r="HE17" s="16"/>
      <c r="HF17" s="1"/>
      <c r="HG17" s="2"/>
      <c r="HH17" s="2"/>
      <c r="HI17" s="2"/>
      <c r="HJ17" s="2"/>
      <c r="HK17" s="2"/>
      <c r="HL17" s="7"/>
      <c r="HM17" s="14"/>
      <c r="HN17" s="6"/>
      <c r="HO17" s="15"/>
      <c r="HP17" s="16"/>
      <c r="HQ17" s="1"/>
      <c r="HR17" s="2"/>
      <c r="HS17" s="2"/>
      <c r="HT17" s="2"/>
      <c r="HU17" s="2"/>
      <c r="HV17" s="2"/>
      <c r="HW17" s="7"/>
      <c r="HX17" s="14"/>
      <c r="HY17" s="6"/>
      <c r="HZ17" s="15"/>
      <c r="IA17" s="16"/>
      <c r="IB17" s="1"/>
      <c r="IC17" s="2"/>
      <c r="ID17" s="2"/>
      <c r="IE17" s="2"/>
      <c r="IF17" s="2"/>
      <c r="IG17" s="2"/>
      <c r="IH17" s="7"/>
      <c r="II17" s="14"/>
      <c r="IJ17" s="6"/>
      <c r="IK17" s="49"/>
      <c r="IL17" s="50"/>
    </row>
    <row r="18" spans="1:246" x14ac:dyDescent="0.25">
      <c r="A18" s="38">
        <v>2</v>
      </c>
      <c r="B18" s="82" t="s">
        <v>132</v>
      </c>
      <c r="C18" s="28"/>
      <c r="D18" s="29"/>
      <c r="E18" s="83" t="s">
        <v>82</v>
      </c>
      <c r="F18" s="84" t="s">
        <v>22</v>
      </c>
      <c r="G18" s="27" t="str">
        <f>IF(AND(OR($G$2="Y",$H$2="Y"),I18&lt;5,J18&lt;5),IF(AND(I18=I17,J18=J17),G17+1,1),"")</f>
        <v/>
      </c>
      <c r="H18" s="24" t="e">
        <f>IF(AND($H$2="Y",J18&gt;0,OR(AND(G18=1,#REF!=10),AND(G18=2,#REF!=20),AND(G18=3,#REF!=30),AND(G18=4,G52=40),AND(G18=5,G58=50),AND(G18=6,G66=60),AND(G18=7,G74=70),AND(G18=8,#REF!=80),AND(G18=9,G82=90),AND(G18=10,#REF!=100))),VLOOKUP(J18-1,SortLookup!$A$13:$B$16,2,FALSE),"")</f>
        <v>#REF!</v>
      </c>
      <c r="I18" s="39">
        <f>IF(ISNA(VLOOKUP(E18,SortLookup!$A$1:$B$5,2,FALSE))," ",VLOOKUP(E18,SortLookup!$A$1:$B$5,2,FALSE))</f>
        <v>3</v>
      </c>
      <c r="J18" s="25">
        <f>IF(ISNA(VLOOKUP(F18,SortLookup!$A$7:$B$11,2,FALSE))," ",VLOOKUP(F18,SortLookup!$A$7:$B$11,2,FALSE))</f>
        <v>2</v>
      </c>
      <c r="K18" s="74">
        <f>L18+M18+N18</f>
        <v>140.94999999999999</v>
      </c>
      <c r="L18" s="75">
        <f>AB18+AO18+BA18+BL18+BY18+CJ18+CU18+DF18+DQ18+EB18+EM18+EX18+FI18+FT18+GE18+GP18+HA18+HL18+HW18+IH18</f>
        <v>127.45</v>
      </c>
      <c r="M18" s="45">
        <f>AD18+AQ18+BC18+BN18+CA18+CL18+CW18+DH18+DS18+ED18+EO18+EZ18+FK18+FV18+GG18+GR18+HC18+HN18+HY18+IJ18</f>
        <v>3</v>
      </c>
      <c r="N18" s="46">
        <f>O18/2</f>
        <v>10.5</v>
      </c>
      <c r="O18" s="76">
        <f>W18+AJ18+AV18+BG18+BT18+CE18+CP18+DA18+DL18+DW18+EH18+ES18+FD18+FO18+FZ18+GK18+GV18+HG18+HR18+IC18</f>
        <v>21</v>
      </c>
      <c r="P18" s="36">
        <v>21.76</v>
      </c>
      <c r="Q18" s="33"/>
      <c r="R18" s="33"/>
      <c r="S18" s="33"/>
      <c r="T18" s="33"/>
      <c r="U18" s="33"/>
      <c r="V18" s="33"/>
      <c r="W18" s="34">
        <v>0</v>
      </c>
      <c r="X18" s="34">
        <v>0</v>
      </c>
      <c r="Y18" s="34">
        <v>0</v>
      </c>
      <c r="Z18" s="34">
        <v>0</v>
      </c>
      <c r="AA18" s="35">
        <v>0</v>
      </c>
      <c r="AB18" s="32">
        <f>P18+Q18+R18+S18+T18+U18+V18</f>
        <v>21.76</v>
      </c>
      <c r="AC18" s="31">
        <f>W18/2</f>
        <v>0</v>
      </c>
      <c r="AD18" s="26">
        <f>(X18*3)+(Y18*5)+(Z18*5)+(AA18*20)</f>
        <v>0</v>
      </c>
      <c r="AE18" s="60">
        <f>AB18+AC18+AD18</f>
        <v>21.76</v>
      </c>
      <c r="AF18" s="36">
        <v>26.48</v>
      </c>
      <c r="AG18" s="33"/>
      <c r="AH18" s="33"/>
      <c r="AI18" s="33"/>
      <c r="AJ18" s="34">
        <v>3</v>
      </c>
      <c r="AK18" s="34">
        <v>0</v>
      </c>
      <c r="AL18" s="34">
        <v>0</v>
      </c>
      <c r="AM18" s="34">
        <v>0</v>
      </c>
      <c r="AN18" s="35">
        <v>0</v>
      </c>
      <c r="AO18" s="32">
        <f>AF18+AG18+AH18+AI18</f>
        <v>26.48</v>
      </c>
      <c r="AP18" s="31">
        <f>AJ18/2</f>
        <v>1.5</v>
      </c>
      <c r="AQ18" s="26">
        <f>(AK18*3)+(AL18*5)+(AM18*5)+(AN18*20)</f>
        <v>0</v>
      </c>
      <c r="AR18" s="60">
        <f>AO18+AP18+AQ18</f>
        <v>27.98</v>
      </c>
      <c r="AS18" s="36">
        <v>31.44</v>
      </c>
      <c r="AT18" s="33"/>
      <c r="AU18" s="33"/>
      <c r="AV18" s="34">
        <v>3</v>
      </c>
      <c r="AW18" s="34">
        <v>0</v>
      </c>
      <c r="AX18" s="34">
        <v>0</v>
      </c>
      <c r="AY18" s="34">
        <v>0</v>
      </c>
      <c r="AZ18" s="35">
        <v>0</v>
      </c>
      <c r="BA18" s="32">
        <f>AS18+AT18+AU18</f>
        <v>31.44</v>
      </c>
      <c r="BB18" s="31">
        <f>AV18/2</f>
        <v>1.5</v>
      </c>
      <c r="BC18" s="26">
        <f>(AW18*3)+(AX18*5)+(AY18*5)+(AZ18*20)</f>
        <v>0</v>
      </c>
      <c r="BD18" s="60">
        <f>BA18+BB18+BC18</f>
        <v>32.94</v>
      </c>
      <c r="BE18" s="32"/>
      <c r="BF18" s="57"/>
      <c r="BG18" s="34"/>
      <c r="BH18" s="34"/>
      <c r="BI18" s="34"/>
      <c r="BJ18" s="34"/>
      <c r="BK18" s="35"/>
      <c r="BL18" s="53">
        <f>BE18+BF18</f>
        <v>0</v>
      </c>
      <c r="BM18" s="46">
        <f>BG18/2</f>
        <v>0</v>
      </c>
      <c r="BN18" s="45">
        <f>(BH18*3)+(BI18*5)+(BJ18*5)+(BK18*20)</f>
        <v>0</v>
      </c>
      <c r="BO18" s="44">
        <f>BL18+BM18+BN18</f>
        <v>0</v>
      </c>
      <c r="BP18" s="36">
        <v>35.549999999999997</v>
      </c>
      <c r="BQ18" s="33"/>
      <c r="BR18" s="33"/>
      <c r="BS18" s="33"/>
      <c r="BT18" s="34">
        <v>9</v>
      </c>
      <c r="BU18" s="34">
        <v>1</v>
      </c>
      <c r="BV18" s="34">
        <v>0</v>
      </c>
      <c r="BW18" s="34">
        <v>0</v>
      </c>
      <c r="BX18" s="35">
        <v>0</v>
      </c>
      <c r="BY18" s="32">
        <f>BP18+BQ18+BR18+BS18</f>
        <v>35.549999999999997</v>
      </c>
      <c r="BZ18" s="31">
        <f>BT18/2</f>
        <v>4.5</v>
      </c>
      <c r="CA18" s="37">
        <f>(BU18*3)+(BV18*5)+(BW18*5)+(BX18*20)</f>
        <v>3</v>
      </c>
      <c r="CB18" s="102">
        <f>BY18+BZ18+CA18</f>
        <v>43.05</v>
      </c>
      <c r="CC18" s="36">
        <v>12.22</v>
      </c>
      <c r="CD18" s="33"/>
      <c r="CE18" s="34">
        <v>6</v>
      </c>
      <c r="CF18" s="34">
        <v>0</v>
      </c>
      <c r="CG18" s="34">
        <v>0</v>
      </c>
      <c r="CH18" s="34">
        <v>0</v>
      </c>
      <c r="CI18" s="35">
        <v>0</v>
      </c>
      <c r="CJ18" s="32">
        <f>CC18+CD18</f>
        <v>12.22</v>
      </c>
      <c r="CK18" s="31">
        <f>CE18/2</f>
        <v>3</v>
      </c>
      <c r="CL18" s="26">
        <f>(CF18*3)+(CG18*5)+(CH18*5)+(CI18*20)</f>
        <v>0</v>
      </c>
      <c r="CM18" s="98">
        <f>CJ18+CK18+CL18</f>
        <v>15.22</v>
      </c>
      <c r="CN18" s="1"/>
      <c r="CO18" s="1"/>
      <c r="CP18" s="2"/>
      <c r="CQ18" s="2"/>
      <c r="CR18" s="2"/>
      <c r="CS18" s="2"/>
      <c r="CT18" s="2"/>
      <c r="CU18" s="7"/>
      <c r="CV18" s="14"/>
      <c r="CW18" s="6"/>
      <c r="CX18" s="15"/>
      <c r="CY18" s="16"/>
      <c r="CZ18" s="1"/>
      <c r="DA18" s="2"/>
      <c r="DB18" s="2"/>
      <c r="DC18" s="2"/>
      <c r="DD18" s="2"/>
      <c r="DE18" s="2"/>
      <c r="DF18" s="7"/>
      <c r="DG18" s="14"/>
      <c r="DH18" s="6"/>
      <c r="DI18" s="15"/>
      <c r="DJ18" s="16"/>
      <c r="DK18" s="1"/>
      <c r="DL18" s="2"/>
      <c r="DM18" s="2"/>
      <c r="DN18" s="2"/>
      <c r="DO18" s="2"/>
      <c r="DP18" s="2"/>
      <c r="DQ18" s="7"/>
      <c r="DR18" s="14"/>
      <c r="DS18" s="6"/>
      <c r="DT18" s="15"/>
      <c r="DU18" s="16"/>
      <c r="DV18" s="1"/>
      <c r="DW18" s="2"/>
      <c r="DX18" s="2"/>
      <c r="DY18" s="2"/>
      <c r="DZ18" s="2"/>
      <c r="EA18" s="2"/>
      <c r="EB18" s="7"/>
      <c r="EC18" s="14"/>
      <c r="ED18" s="6"/>
      <c r="EE18" s="15"/>
      <c r="EF18" s="16"/>
      <c r="EG18" s="1"/>
      <c r="EH18" s="2"/>
      <c r="EI18" s="2"/>
      <c r="EJ18" s="2"/>
      <c r="EK18" s="2"/>
      <c r="EL18" s="2"/>
      <c r="EM18" s="7"/>
      <c r="EN18" s="14"/>
      <c r="EO18" s="6"/>
      <c r="EP18" s="15"/>
      <c r="EQ18" s="16"/>
      <c r="ER18" s="1"/>
      <c r="ES18" s="2"/>
      <c r="ET18" s="2"/>
      <c r="EU18" s="2"/>
      <c r="EV18" s="2"/>
      <c r="EW18" s="2"/>
      <c r="EX18" s="7"/>
      <c r="EY18" s="14"/>
      <c r="EZ18" s="6"/>
      <c r="FA18" s="15"/>
      <c r="FB18" s="16"/>
      <c r="FC18" s="1"/>
      <c r="FD18" s="2"/>
      <c r="FE18" s="2"/>
      <c r="FF18" s="2"/>
      <c r="FG18" s="2"/>
      <c r="FH18" s="2"/>
      <c r="FI18" s="7"/>
      <c r="FJ18" s="14"/>
      <c r="FK18" s="6"/>
      <c r="FL18" s="15"/>
      <c r="FM18" s="16"/>
      <c r="FN18" s="1"/>
      <c r="FO18" s="2"/>
      <c r="FP18" s="2"/>
      <c r="FQ18" s="2"/>
      <c r="FR18" s="2"/>
      <c r="FS18" s="2"/>
      <c r="FT18" s="7"/>
      <c r="FU18" s="14"/>
      <c r="FV18" s="6"/>
      <c r="FW18" s="15"/>
      <c r="FX18" s="16"/>
      <c r="FY18" s="1"/>
      <c r="FZ18" s="2"/>
      <c r="GA18" s="2"/>
      <c r="GB18" s="2"/>
      <c r="GC18" s="2"/>
      <c r="GD18" s="2"/>
      <c r="GE18" s="7"/>
      <c r="GF18" s="14"/>
      <c r="GG18" s="6"/>
      <c r="GH18" s="15"/>
      <c r="GI18" s="16"/>
      <c r="GJ18" s="1"/>
      <c r="GK18" s="2"/>
      <c r="GL18" s="2"/>
      <c r="GM18" s="2"/>
      <c r="GN18" s="2"/>
      <c r="GO18" s="2"/>
      <c r="GP18" s="7"/>
      <c r="GQ18" s="14"/>
      <c r="GR18" s="6"/>
      <c r="GS18" s="15"/>
      <c r="GT18" s="16"/>
      <c r="GU18" s="1"/>
      <c r="GV18" s="2"/>
      <c r="GW18" s="2"/>
      <c r="GX18" s="2"/>
      <c r="GY18" s="2"/>
      <c r="GZ18" s="2"/>
      <c r="HA18" s="7"/>
      <c r="HB18" s="14"/>
      <c r="HC18" s="6"/>
      <c r="HD18" s="15"/>
      <c r="HE18" s="16"/>
      <c r="HF18" s="1"/>
      <c r="HG18" s="2"/>
      <c r="HH18" s="2"/>
      <c r="HI18" s="2"/>
      <c r="HJ18" s="2"/>
      <c r="HK18" s="2"/>
      <c r="HL18" s="7"/>
      <c r="HM18" s="14"/>
      <c r="HN18" s="6"/>
      <c r="HO18" s="15"/>
      <c r="HP18" s="16"/>
      <c r="HQ18" s="1"/>
      <c r="HR18" s="2"/>
      <c r="HS18" s="2"/>
      <c r="HT18" s="2"/>
      <c r="HU18" s="2"/>
      <c r="HV18" s="2"/>
      <c r="HW18" s="7"/>
      <c r="HX18" s="14"/>
      <c r="HY18" s="6"/>
      <c r="HZ18" s="15"/>
      <c r="IA18" s="16"/>
      <c r="IB18" s="1"/>
      <c r="IC18" s="2"/>
      <c r="ID18" s="2"/>
      <c r="IE18" s="2"/>
      <c r="IF18" s="2"/>
      <c r="IG18" s="2"/>
      <c r="IH18" s="7"/>
      <c r="II18" s="14"/>
      <c r="IJ18" s="6"/>
      <c r="IK18" s="49"/>
      <c r="IL18" s="50"/>
    </row>
    <row r="19" spans="1:246" x14ac:dyDescent="0.25">
      <c r="A19" s="38">
        <v>3</v>
      </c>
      <c r="B19" s="28" t="s">
        <v>125</v>
      </c>
      <c r="C19" s="28"/>
      <c r="D19" s="29"/>
      <c r="E19" s="29" t="s">
        <v>82</v>
      </c>
      <c r="F19" s="59" t="s">
        <v>23</v>
      </c>
      <c r="G19" s="27" t="str">
        <f>IF(AND(OR($G$2="Y",$H$2="Y"),I19&lt;5,J19&lt;5),IF(AND(I19=I18,J19=J18),G18+1,1),"")</f>
        <v/>
      </c>
      <c r="H19" s="24" t="e">
        <f>IF(AND($H$2="Y",J19&gt;0,OR(AND(G19=1,#REF!=10),AND(G19=2,#REF!=20),AND(G19=3,#REF!=30),AND(G19=4,G64=40),AND(G19=5,G70=50),AND(G19=6,G77=60),AND(G19=7,G86=70),AND(G19=8,#REF!=80),AND(G19=9,G94=90),AND(G19=10,#REF!=100))),VLOOKUP(J19-1,SortLookup!$A$13:$B$16,2,FALSE),"")</f>
        <v>#REF!</v>
      </c>
      <c r="I19" s="39">
        <f>IF(ISNA(VLOOKUP(E19,SortLookup!$A$1:$B$5,2,FALSE))," ",VLOOKUP(E19,SortLookup!$A$1:$B$5,2,FALSE))</f>
        <v>3</v>
      </c>
      <c r="J19" s="25">
        <f>IF(ISNA(VLOOKUP(F19,SortLookup!$A$7:$B$11,2,FALSE))," ",VLOOKUP(F19,SortLookup!$A$7:$B$11,2,FALSE))</f>
        <v>3</v>
      </c>
      <c r="K19" s="74">
        <f>L19+M19+N19</f>
        <v>389.86</v>
      </c>
      <c r="L19" s="75">
        <f>AB19+AO19+BA19+BL19+BY19+CJ19+CU19+DF19+DQ19+EB19+EM19+EX19+FI19+FT19+GE19+GP19+HA19+HL19+HW19+IH19</f>
        <v>369.36</v>
      </c>
      <c r="M19" s="45">
        <f>AD19+AQ19+BC19+BN19+CA19+CL19+CW19+DH19+DS19+ED19+EO19+EZ19+FK19+FV19+GG19+GR19+HC19+HN19+HY19+IJ19</f>
        <v>10</v>
      </c>
      <c r="N19" s="46">
        <f>O19/2</f>
        <v>10.5</v>
      </c>
      <c r="O19" s="76">
        <f>W19+AJ19+AV19+BG19+BT19+CE19+CP19+DA19+DL19+DW19+EH19+ES19+FD19+FO19+FZ19+GK19+GV19+HG19+HR19+IC19</f>
        <v>21</v>
      </c>
      <c r="P19" s="36">
        <v>55.63</v>
      </c>
      <c r="Q19" s="33"/>
      <c r="R19" s="33"/>
      <c r="S19" s="33"/>
      <c r="T19" s="33"/>
      <c r="U19" s="33"/>
      <c r="V19" s="33"/>
      <c r="W19" s="34">
        <v>5</v>
      </c>
      <c r="X19" s="34">
        <v>0</v>
      </c>
      <c r="Y19" s="34">
        <v>1</v>
      </c>
      <c r="Z19" s="34">
        <v>0</v>
      </c>
      <c r="AA19" s="35">
        <v>0</v>
      </c>
      <c r="AB19" s="32">
        <f>P19+Q19+R19+S19+T19+U19+V19</f>
        <v>55.63</v>
      </c>
      <c r="AC19" s="31">
        <f>W19/2</f>
        <v>2.5</v>
      </c>
      <c r="AD19" s="26">
        <f>(X19*3)+(Y19*5)+(Z19*5)+(AA19*20)</f>
        <v>5</v>
      </c>
      <c r="AE19" s="60">
        <f>AB19+AC19+AD19</f>
        <v>63.13</v>
      </c>
      <c r="AF19" s="36">
        <v>68.13</v>
      </c>
      <c r="AG19" s="33"/>
      <c r="AH19" s="33"/>
      <c r="AI19" s="33"/>
      <c r="AJ19" s="34">
        <v>3</v>
      </c>
      <c r="AK19" s="34">
        <v>0</v>
      </c>
      <c r="AL19" s="34">
        <v>0</v>
      </c>
      <c r="AM19" s="34">
        <v>0</v>
      </c>
      <c r="AN19" s="35">
        <v>0</v>
      </c>
      <c r="AO19" s="32">
        <f>AF19+AG19+AH19+AI19</f>
        <v>68.13</v>
      </c>
      <c r="AP19" s="31">
        <f>AJ19/2</f>
        <v>1.5</v>
      </c>
      <c r="AQ19" s="26">
        <f>(AK19*3)+(AL19*5)+(AM19*5)+(AN19*20)</f>
        <v>0</v>
      </c>
      <c r="AR19" s="60">
        <f>AO19+AP19+AQ19</f>
        <v>69.63</v>
      </c>
      <c r="AS19" s="36">
        <v>111.21</v>
      </c>
      <c r="AT19" s="33"/>
      <c r="AU19" s="33"/>
      <c r="AV19" s="34">
        <v>1</v>
      </c>
      <c r="AW19" s="34">
        <v>0</v>
      </c>
      <c r="AX19" s="34">
        <v>0</v>
      </c>
      <c r="AY19" s="34">
        <v>0</v>
      </c>
      <c r="AZ19" s="35">
        <v>0</v>
      </c>
      <c r="BA19" s="32">
        <f>AS19+AT19+AU19</f>
        <v>111.21</v>
      </c>
      <c r="BB19" s="31">
        <f>AV19/2</f>
        <v>0.5</v>
      </c>
      <c r="BC19" s="26">
        <f>(AW19*3)+(AX19*5)+(AY19*5)+(AZ19*20)</f>
        <v>0</v>
      </c>
      <c r="BD19" s="60">
        <f>BA19+BB19+BC19</f>
        <v>111.71</v>
      </c>
      <c r="BE19" s="32"/>
      <c r="BF19" s="57"/>
      <c r="BG19" s="34"/>
      <c r="BH19" s="34"/>
      <c r="BI19" s="34"/>
      <c r="BJ19" s="34"/>
      <c r="BK19" s="35"/>
      <c r="BL19" s="53">
        <f>BE19+BF19</f>
        <v>0</v>
      </c>
      <c r="BM19" s="46">
        <f>BG19/2</f>
        <v>0</v>
      </c>
      <c r="BN19" s="45">
        <f>(BH19*3)+(BI19*5)+(BJ19*5)+(BK19*20)</f>
        <v>0</v>
      </c>
      <c r="BO19" s="44">
        <f>BL19+BM19+BN19</f>
        <v>0</v>
      </c>
      <c r="BP19" s="36">
        <v>99.79</v>
      </c>
      <c r="BQ19" s="33"/>
      <c r="BR19" s="33"/>
      <c r="BS19" s="33"/>
      <c r="BT19" s="34">
        <v>6</v>
      </c>
      <c r="BU19" s="34">
        <v>0</v>
      </c>
      <c r="BV19" s="34">
        <v>0</v>
      </c>
      <c r="BW19" s="34">
        <v>1</v>
      </c>
      <c r="BX19" s="35">
        <v>0</v>
      </c>
      <c r="BY19" s="32">
        <f>BP19+BQ19+BR19+BS19</f>
        <v>99.79</v>
      </c>
      <c r="BZ19" s="31">
        <f>BT19/2</f>
        <v>3</v>
      </c>
      <c r="CA19" s="37">
        <f>(BU19*3)+(BV19*5)+(BW19*5)+(BX19*20)</f>
        <v>5</v>
      </c>
      <c r="CB19" s="102">
        <f>BY19+BZ19+CA19</f>
        <v>107.79</v>
      </c>
      <c r="CC19" s="36">
        <v>34.6</v>
      </c>
      <c r="CD19" s="33"/>
      <c r="CE19" s="34">
        <v>6</v>
      </c>
      <c r="CF19" s="34">
        <v>0</v>
      </c>
      <c r="CG19" s="34">
        <v>0</v>
      </c>
      <c r="CH19" s="34">
        <v>0</v>
      </c>
      <c r="CI19" s="35">
        <v>0</v>
      </c>
      <c r="CJ19" s="32">
        <f>CC19+CD19</f>
        <v>34.6</v>
      </c>
      <c r="CK19" s="31">
        <f>CE19/2</f>
        <v>3</v>
      </c>
      <c r="CL19" s="26">
        <f>(CF19*3)+(CG19*5)+(CH19*5)+(CI19*20)</f>
        <v>0</v>
      </c>
      <c r="CM19" s="98">
        <f>CJ19+CK19+CL19</f>
        <v>37.6</v>
      </c>
      <c r="CU19" s="103"/>
      <c r="CX19" s="104"/>
      <c r="CY19" s="50"/>
      <c r="DF19" s="103"/>
      <c r="DI19" s="104"/>
      <c r="DJ19" s="50"/>
      <c r="DQ19" s="103"/>
      <c r="DT19" s="104"/>
      <c r="DU19" s="50"/>
      <c r="EB19" s="103"/>
      <c r="EE19" s="104"/>
      <c r="EF19" s="50"/>
      <c r="EM19" s="103"/>
      <c r="EP19" s="104"/>
      <c r="EQ19" s="50"/>
      <c r="EX19" s="103"/>
      <c r="FA19" s="104"/>
      <c r="FB19" s="50"/>
      <c r="FI19" s="103"/>
      <c r="FL19" s="104"/>
      <c r="FM19" s="50"/>
      <c r="FT19" s="103"/>
      <c r="FW19" s="104"/>
      <c r="FX19" s="50"/>
      <c r="GE19" s="103"/>
      <c r="GH19" s="104"/>
      <c r="GI19" s="50"/>
      <c r="GP19" s="103"/>
      <c r="GS19" s="104"/>
      <c r="GT19" s="50"/>
      <c r="HA19" s="103"/>
      <c r="HD19" s="104"/>
      <c r="HE19" s="50"/>
      <c r="HL19" s="103"/>
      <c r="HO19" s="104"/>
      <c r="HP19" s="50"/>
      <c r="HW19" s="103"/>
      <c r="HZ19" s="104"/>
      <c r="IA19" s="50"/>
      <c r="IH19" s="103"/>
      <c r="IL19" s="50"/>
    </row>
    <row r="20" spans="1:246" ht="3" customHeight="1" x14ac:dyDescent="0.25">
      <c r="A20" s="158"/>
      <c r="B20" s="130"/>
      <c r="C20" s="130"/>
      <c r="D20" s="131"/>
      <c r="E20" s="131"/>
      <c r="F20" s="160"/>
      <c r="G20" s="134"/>
      <c r="H20" s="135"/>
      <c r="I20" s="136"/>
      <c r="J20" s="137"/>
      <c r="K20" s="138"/>
      <c r="L20" s="139"/>
      <c r="M20" s="140"/>
      <c r="N20" s="141"/>
      <c r="O20" s="142"/>
      <c r="P20" s="143"/>
      <c r="Q20" s="144"/>
      <c r="R20" s="144"/>
      <c r="S20" s="144"/>
      <c r="T20" s="144"/>
      <c r="U20" s="144"/>
      <c r="V20" s="144"/>
      <c r="W20" s="145"/>
      <c r="X20" s="145"/>
      <c r="Y20" s="145"/>
      <c r="Z20" s="145"/>
      <c r="AA20" s="146"/>
      <c r="AB20" s="147"/>
      <c r="AC20" s="148"/>
      <c r="AD20" s="149"/>
      <c r="AE20" s="150"/>
      <c r="AF20" s="143"/>
      <c r="AG20" s="144"/>
      <c r="AH20" s="144"/>
      <c r="AI20" s="144"/>
      <c r="AJ20" s="145"/>
      <c r="AK20" s="145"/>
      <c r="AL20" s="145"/>
      <c r="AM20" s="145"/>
      <c r="AN20" s="146"/>
      <c r="AO20" s="147"/>
      <c r="AP20" s="148"/>
      <c r="AQ20" s="149"/>
      <c r="AR20" s="150"/>
      <c r="AS20" s="143"/>
      <c r="AT20" s="144"/>
      <c r="AU20" s="144"/>
      <c r="AV20" s="145"/>
      <c r="AW20" s="145"/>
      <c r="AX20" s="145"/>
      <c r="AY20" s="145"/>
      <c r="AZ20" s="146"/>
      <c r="BA20" s="147"/>
      <c r="BB20" s="148"/>
      <c r="BC20" s="149"/>
      <c r="BD20" s="150"/>
      <c r="BE20" s="147"/>
      <c r="BF20" s="151"/>
      <c r="BG20" s="145"/>
      <c r="BH20" s="145"/>
      <c r="BI20" s="145"/>
      <c r="BJ20" s="145"/>
      <c r="BK20" s="146"/>
      <c r="BL20" s="152"/>
      <c r="BM20" s="141"/>
      <c r="BN20" s="140"/>
      <c r="BO20" s="153"/>
      <c r="BP20" s="143"/>
      <c r="BQ20" s="144"/>
      <c r="BR20" s="144"/>
      <c r="BS20" s="144"/>
      <c r="BT20" s="145"/>
      <c r="BU20" s="145"/>
      <c r="BV20" s="145"/>
      <c r="BW20" s="145"/>
      <c r="BX20" s="146"/>
      <c r="BY20" s="147"/>
      <c r="BZ20" s="148"/>
      <c r="CA20" s="154"/>
      <c r="CB20" s="155"/>
      <c r="CC20" s="143"/>
      <c r="CD20" s="144"/>
      <c r="CE20" s="145"/>
      <c r="CF20" s="145"/>
      <c r="CG20" s="145"/>
      <c r="CH20" s="145"/>
      <c r="CI20" s="146"/>
      <c r="CJ20" s="147"/>
      <c r="CK20" s="148"/>
      <c r="CL20" s="149"/>
      <c r="CM20" s="156"/>
      <c r="CU20" s="103"/>
      <c r="CX20" s="104"/>
      <c r="CY20" s="50"/>
      <c r="DF20" s="103"/>
      <c r="DI20" s="104"/>
      <c r="DJ20" s="50"/>
      <c r="DQ20" s="103"/>
      <c r="DT20" s="104"/>
      <c r="DU20" s="50"/>
      <c r="EB20" s="103"/>
      <c r="EE20" s="104"/>
      <c r="EF20" s="50"/>
      <c r="EM20" s="103"/>
      <c r="EP20" s="104"/>
      <c r="EQ20" s="50"/>
      <c r="EX20" s="103"/>
      <c r="FA20" s="104"/>
      <c r="FB20" s="50"/>
      <c r="FI20" s="103"/>
      <c r="FL20" s="104"/>
      <c r="FM20" s="50"/>
      <c r="FT20" s="103"/>
      <c r="FW20" s="104"/>
      <c r="FX20" s="50"/>
      <c r="GE20" s="103"/>
      <c r="GH20" s="104"/>
      <c r="GI20" s="50"/>
      <c r="GP20" s="103"/>
      <c r="GS20" s="104"/>
      <c r="GT20" s="50"/>
      <c r="HA20" s="103"/>
      <c r="HD20" s="104"/>
      <c r="HE20" s="50"/>
      <c r="HL20" s="103"/>
      <c r="HO20" s="104"/>
      <c r="HP20" s="50"/>
      <c r="HW20" s="103"/>
      <c r="HZ20" s="104"/>
      <c r="IA20" s="50"/>
      <c r="IH20" s="103"/>
      <c r="IL20" s="50"/>
    </row>
    <row r="21" spans="1:246" x14ac:dyDescent="0.25">
      <c r="A21" s="38">
        <v>1</v>
      </c>
      <c r="B21" s="28" t="s">
        <v>137</v>
      </c>
      <c r="C21" s="28"/>
      <c r="D21" s="29" t="s">
        <v>97</v>
      </c>
      <c r="E21" s="29" t="s">
        <v>100</v>
      </c>
      <c r="F21" s="59" t="s">
        <v>100</v>
      </c>
      <c r="G21" s="27" t="str">
        <f>IF(AND(OR($G$2="Y",$H$2="Y"),I21&lt;5,J21&lt;5),IF(AND(I21=I19,J21=J19),G19+1,1),"")</f>
        <v/>
      </c>
      <c r="H21" s="24" t="e">
        <f>IF(AND($H$2="Y",J21&gt;0,OR(AND(G21=1,#REF!=10),AND(G21=2,#REF!=20),AND(G21=3,#REF!=30),AND(G21=4,G78=40),AND(G21=5,G84=50),AND(G21=6,G91=60),AND(G21=7,G100=70),AND(G21=8,#REF!=80),AND(G21=9,G108=90),AND(G21=10,#REF!=100))),VLOOKUP(J21-1,SortLookup!$A$13:$B$16,2,FALSE),"")</f>
        <v>#REF!</v>
      </c>
      <c r="I21" s="39" t="str">
        <f>IF(ISNA(VLOOKUP(E21,SortLookup!$A$1:$B$5,2,FALSE))," ",VLOOKUP(E21,SortLookup!$A$1:$B$5,2,FALSE))</f>
        <v xml:space="preserve"> </v>
      </c>
      <c r="J21" s="25" t="str">
        <f>IF(ISNA(VLOOKUP(F21,SortLookup!$A$7:$B$11,2,FALSE))," ",VLOOKUP(F21,SortLookup!$A$7:$B$11,2,FALSE))</f>
        <v xml:space="preserve"> </v>
      </c>
      <c r="K21" s="74">
        <f>L21+M21+N21</f>
        <v>232.17</v>
      </c>
      <c r="L21" s="75">
        <f>AB21+AO21+BA21+BL21+BY21+CJ21+CU21+DF21+DQ21+EB21+EM21+EX21+FI21+FT21+GE21+GP21+HA21+HL21+HW21+IH21</f>
        <v>223.67</v>
      </c>
      <c r="M21" s="45">
        <f>AD21+AQ21+BC21+BN21+CA21+CL21+CW21+DH21+DS21+ED21+EO21+EZ21+FK21+FV21+GG21+GR21+HC21+HN21+HY21+IJ21</f>
        <v>3</v>
      </c>
      <c r="N21" s="46">
        <f>O21/2</f>
        <v>5.5</v>
      </c>
      <c r="O21" s="76">
        <f>W21+AJ21+AV21+BG21+BT21+CE21+CP21+DA21+DL21+DW21+EH21+ES21+FD21+FO21+FZ21+GK21+GV21+HG21+HR21+IC21</f>
        <v>11</v>
      </c>
      <c r="P21" s="36">
        <v>32.04</v>
      </c>
      <c r="Q21" s="33"/>
      <c r="R21" s="33"/>
      <c r="S21" s="33"/>
      <c r="T21" s="33"/>
      <c r="U21" s="33"/>
      <c r="V21" s="33"/>
      <c r="W21" s="34">
        <v>0</v>
      </c>
      <c r="X21" s="34">
        <v>0</v>
      </c>
      <c r="Y21" s="34">
        <v>0</v>
      </c>
      <c r="Z21" s="34">
        <v>0</v>
      </c>
      <c r="AA21" s="35">
        <v>0</v>
      </c>
      <c r="AB21" s="32">
        <f>P21+Q21+R21+S21+T21+U21+V21</f>
        <v>32.04</v>
      </c>
      <c r="AC21" s="31">
        <f>W21/2</f>
        <v>0</v>
      </c>
      <c r="AD21" s="26">
        <f>(X21*3)+(Y21*5)+(Z21*5)+(AA21*20)</f>
        <v>0</v>
      </c>
      <c r="AE21" s="60">
        <f>AB21+AC21+AD21</f>
        <v>32.04</v>
      </c>
      <c r="AF21" s="36">
        <v>42.7</v>
      </c>
      <c r="AG21" s="33"/>
      <c r="AH21" s="33"/>
      <c r="AI21" s="33"/>
      <c r="AJ21" s="34">
        <v>2</v>
      </c>
      <c r="AK21" s="34">
        <v>0</v>
      </c>
      <c r="AL21" s="34">
        <v>0</v>
      </c>
      <c r="AM21" s="34">
        <v>0</v>
      </c>
      <c r="AN21" s="35">
        <v>0</v>
      </c>
      <c r="AO21" s="32">
        <f>AF21+AG21+AH21+AI21</f>
        <v>42.7</v>
      </c>
      <c r="AP21" s="31">
        <f>AJ21/2</f>
        <v>1</v>
      </c>
      <c r="AQ21" s="26">
        <f>(AK21*3)+(AL21*5)+(AM21*5)+(AN21*20)</f>
        <v>0</v>
      </c>
      <c r="AR21" s="60">
        <f>AO21+AP21+AQ21</f>
        <v>43.7</v>
      </c>
      <c r="AS21" s="36">
        <v>47.54</v>
      </c>
      <c r="AT21" s="33"/>
      <c r="AU21" s="33"/>
      <c r="AV21" s="34">
        <v>1</v>
      </c>
      <c r="AW21" s="34">
        <v>0</v>
      </c>
      <c r="AX21" s="34">
        <v>0</v>
      </c>
      <c r="AY21" s="34">
        <v>0</v>
      </c>
      <c r="AZ21" s="35">
        <v>0</v>
      </c>
      <c r="BA21" s="32">
        <f>AS21+AT21+AU21</f>
        <v>47.54</v>
      </c>
      <c r="BB21" s="31">
        <f>AV21/2</f>
        <v>0.5</v>
      </c>
      <c r="BC21" s="26">
        <f>(AW21*3)+(AX21*5)+(AY21*5)+(AZ21*20)</f>
        <v>0</v>
      </c>
      <c r="BD21" s="60">
        <f>BA21+BB21+BC21</f>
        <v>48.04</v>
      </c>
      <c r="BE21" s="32"/>
      <c r="BF21" s="57"/>
      <c r="BG21" s="34"/>
      <c r="BH21" s="34"/>
      <c r="BI21" s="34"/>
      <c r="BJ21" s="34"/>
      <c r="BK21" s="35"/>
      <c r="BL21" s="53">
        <f>BE21+BF21</f>
        <v>0</v>
      </c>
      <c r="BM21" s="46">
        <f>BG21/2</f>
        <v>0</v>
      </c>
      <c r="BN21" s="45">
        <f>(BH21*3)+(BI21*5)+(BJ21*5)+(BK21*20)</f>
        <v>0</v>
      </c>
      <c r="BO21" s="44">
        <f>BL21+BM21+BN21</f>
        <v>0</v>
      </c>
      <c r="BP21" s="36">
        <v>75.150000000000006</v>
      </c>
      <c r="BQ21" s="33"/>
      <c r="BR21" s="33"/>
      <c r="BS21" s="33"/>
      <c r="BT21" s="34">
        <v>2</v>
      </c>
      <c r="BU21" s="34">
        <v>0</v>
      </c>
      <c r="BV21" s="34">
        <v>0</v>
      </c>
      <c r="BW21" s="34">
        <v>0</v>
      </c>
      <c r="BX21" s="35">
        <v>0</v>
      </c>
      <c r="BY21" s="32">
        <f>BP21+BQ21+BR21+BS21</f>
        <v>75.150000000000006</v>
      </c>
      <c r="BZ21" s="31">
        <f>BT21/2</f>
        <v>1</v>
      </c>
      <c r="CA21" s="37">
        <f>(BU21*3)+(BV21*5)+(BW21*5)+(BX21*20)</f>
        <v>0</v>
      </c>
      <c r="CB21" s="102">
        <f>BY21+BZ21+CA21</f>
        <v>76.150000000000006</v>
      </c>
      <c r="CC21" s="105">
        <v>26.24</v>
      </c>
      <c r="CD21" s="57"/>
      <c r="CE21" s="57">
        <v>6</v>
      </c>
      <c r="CF21" s="57">
        <v>1</v>
      </c>
      <c r="CG21" s="34">
        <v>0</v>
      </c>
      <c r="CH21" s="57">
        <v>0</v>
      </c>
      <c r="CI21" s="107">
        <v>0</v>
      </c>
      <c r="CJ21" s="32">
        <f>CC21+CD21</f>
        <v>26.24</v>
      </c>
      <c r="CK21" s="31">
        <f>CE21/2</f>
        <v>3</v>
      </c>
      <c r="CL21" s="26">
        <f>(CF21*3)+(CG21*5)+(CH21*5)+(CI21*20)</f>
        <v>3</v>
      </c>
      <c r="CM21" s="98">
        <f>CJ21+CK21+CL21</f>
        <v>32.24</v>
      </c>
      <c r="CU21" s="103"/>
      <c r="CX21" s="104"/>
      <c r="CY21" s="50"/>
      <c r="DF21" s="103"/>
      <c r="DI21" s="104"/>
      <c r="DJ21" s="50"/>
      <c r="DQ21" s="103"/>
      <c r="DT21" s="104"/>
      <c r="DU21" s="50"/>
      <c r="EB21" s="103"/>
      <c r="EE21" s="104"/>
      <c r="EF21" s="50"/>
      <c r="EM21" s="103"/>
      <c r="EP21" s="104"/>
      <c r="EQ21" s="50"/>
      <c r="EX21" s="103"/>
      <c r="FA21" s="104"/>
      <c r="FB21" s="50"/>
      <c r="FI21" s="103"/>
      <c r="FL21" s="104"/>
      <c r="FM21" s="50"/>
      <c r="FT21" s="103"/>
      <c r="FW21" s="104"/>
      <c r="FX21" s="50"/>
      <c r="GE21" s="103"/>
      <c r="GH21" s="104"/>
      <c r="GI21" s="50"/>
      <c r="GP21" s="103"/>
      <c r="GS21" s="104"/>
      <c r="GT21" s="50"/>
      <c r="HA21" s="103"/>
      <c r="HD21" s="104"/>
      <c r="HE21" s="50"/>
      <c r="HL21" s="103"/>
      <c r="HO21" s="104"/>
      <c r="HP21" s="50"/>
      <c r="HW21" s="103"/>
      <c r="HZ21" s="104"/>
      <c r="IA21" s="50"/>
      <c r="IH21" s="103"/>
      <c r="IL21" s="50"/>
    </row>
    <row r="22" spans="1:246" ht="3" customHeight="1" x14ac:dyDescent="0.25">
      <c r="A22" s="158"/>
      <c r="B22" s="159"/>
      <c r="C22" s="130"/>
      <c r="D22" s="131"/>
      <c r="E22" s="131"/>
      <c r="F22" s="160"/>
      <c r="G22" s="134"/>
      <c r="H22" s="135"/>
      <c r="I22" s="136"/>
      <c r="J22" s="137"/>
      <c r="K22" s="138"/>
      <c r="L22" s="139"/>
      <c r="M22" s="140"/>
      <c r="N22" s="141"/>
      <c r="O22" s="142"/>
      <c r="P22" s="143"/>
      <c r="Q22" s="144"/>
      <c r="R22" s="144"/>
      <c r="S22" s="144"/>
      <c r="T22" s="144"/>
      <c r="U22" s="144"/>
      <c r="V22" s="144"/>
      <c r="W22" s="145"/>
      <c r="X22" s="145"/>
      <c r="Y22" s="145"/>
      <c r="Z22" s="145"/>
      <c r="AA22" s="146"/>
      <c r="AB22" s="147"/>
      <c r="AC22" s="148"/>
      <c r="AD22" s="149"/>
      <c r="AE22" s="150"/>
      <c r="AF22" s="143"/>
      <c r="AG22" s="144"/>
      <c r="AH22" s="144"/>
      <c r="AI22" s="144"/>
      <c r="AJ22" s="145"/>
      <c r="AK22" s="145"/>
      <c r="AL22" s="145"/>
      <c r="AM22" s="145"/>
      <c r="AN22" s="146"/>
      <c r="AO22" s="147"/>
      <c r="AP22" s="148"/>
      <c r="AQ22" s="149"/>
      <c r="AR22" s="150"/>
      <c r="AS22" s="143"/>
      <c r="AT22" s="144"/>
      <c r="AU22" s="144"/>
      <c r="AV22" s="145"/>
      <c r="AW22" s="145"/>
      <c r="AX22" s="145"/>
      <c r="AY22" s="145"/>
      <c r="AZ22" s="146"/>
      <c r="BA22" s="147"/>
      <c r="BB22" s="148"/>
      <c r="BC22" s="149"/>
      <c r="BD22" s="150"/>
      <c r="BE22" s="147"/>
      <c r="BF22" s="151"/>
      <c r="BG22" s="145"/>
      <c r="BH22" s="145"/>
      <c r="BI22" s="145"/>
      <c r="BJ22" s="145"/>
      <c r="BK22" s="146"/>
      <c r="BL22" s="152"/>
      <c r="BM22" s="141"/>
      <c r="BN22" s="140"/>
      <c r="BO22" s="153"/>
      <c r="BP22" s="143"/>
      <c r="BQ22" s="144"/>
      <c r="BR22" s="144"/>
      <c r="BS22" s="144"/>
      <c r="BT22" s="145"/>
      <c r="BU22" s="145"/>
      <c r="BV22" s="145"/>
      <c r="BW22" s="145"/>
      <c r="BX22" s="146"/>
      <c r="BY22" s="147"/>
      <c r="BZ22" s="148"/>
      <c r="CA22" s="154"/>
      <c r="CB22" s="155"/>
      <c r="CC22" s="161"/>
      <c r="CD22" s="151"/>
      <c r="CE22" s="151"/>
      <c r="CF22" s="151"/>
      <c r="CG22" s="145"/>
      <c r="CH22" s="151"/>
      <c r="CI22" s="162"/>
      <c r="CJ22" s="147"/>
      <c r="CK22" s="148"/>
      <c r="CL22" s="149"/>
      <c r="CM22" s="156"/>
      <c r="CU22" s="103"/>
      <c r="CX22" s="104"/>
      <c r="CY22" s="50"/>
      <c r="DF22" s="103"/>
      <c r="DI22" s="104"/>
      <c r="DJ22" s="50"/>
      <c r="DQ22" s="103"/>
      <c r="DT22" s="104"/>
      <c r="DU22" s="50"/>
      <c r="EB22" s="103"/>
      <c r="EE22" s="104"/>
      <c r="EF22" s="50"/>
      <c r="EM22" s="103"/>
      <c r="EP22" s="104"/>
      <c r="EQ22" s="50"/>
      <c r="EX22" s="103"/>
      <c r="FA22" s="104"/>
      <c r="FB22" s="50"/>
      <c r="FI22" s="103"/>
      <c r="FL22" s="104"/>
      <c r="FM22" s="50"/>
      <c r="FT22" s="103"/>
      <c r="FW22" s="104"/>
      <c r="FX22" s="50"/>
      <c r="GE22" s="103"/>
      <c r="GH22" s="104"/>
      <c r="GI22" s="50"/>
      <c r="GP22" s="103"/>
      <c r="GS22" s="104"/>
      <c r="GT22" s="50"/>
      <c r="HA22" s="103"/>
      <c r="HD22" s="104"/>
      <c r="HE22" s="50"/>
      <c r="HL22" s="103"/>
      <c r="HO22" s="104"/>
      <c r="HP22" s="50"/>
      <c r="HW22" s="103"/>
      <c r="HZ22" s="104"/>
      <c r="IA22" s="50"/>
      <c r="IH22" s="103"/>
      <c r="IL22" s="50"/>
    </row>
    <row r="23" spans="1:246" x14ac:dyDescent="0.25">
      <c r="A23" s="38">
        <v>1</v>
      </c>
      <c r="B23" s="40" t="s">
        <v>131</v>
      </c>
      <c r="C23" s="28"/>
      <c r="D23" s="29"/>
      <c r="E23" s="29" t="s">
        <v>16</v>
      </c>
      <c r="F23" s="59" t="s">
        <v>21</v>
      </c>
      <c r="G23" s="27" t="str">
        <f>IF(AND(OR($G$2="Y",$H$2="Y"),I23&lt;5,J23&lt;5),IF(AND(I23=#REF!,J23=#REF!),#REF!+1,1),"")</f>
        <v/>
      </c>
      <c r="H23" s="24" t="e">
        <f>IF(AND($H$2="Y",J23&gt;0,OR(AND(G23=1,#REF!=10),AND(G23=2,#REF!=20),AND(G23=3,#REF!=30),AND(G23=4,G78=40),AND(G23=5,G84=50),AND(G23=6,G91=60),AND(G23=7,G100=70),AND(G23=8,#REF!=80),AND(G23=9,G108=90),AND(G23=10,#REF!=100))),VLOOKUP(J23-1,SortLookup!$A$13:$B$16,2,FALSE),"")</f>
        <v>#REF!</v>
      </c>
      <c r="I23" s="39">
        <f>IF(ISNA(VLOOKUP(E23,SortLookup!$A$1:$B$5,2,FALSE))," ",VLOOKUP(E23,SortLookup!$A$1:$B$5,2,FALSE))</f>
        <v>0</v>
      </c>
      <c r="J23" s="25">
        <f>IF(ISNA(VLOOKUP(F23,SortLookup!$A$7:$B$11,2,FALSE))," ",VLOOKUP(F23,SortLookup!$A$7:$B$11,2,FALSE))</f>
        <v>1</v>
      </c>
      <c r="K23" s="74">
        <f t="shared" ref="K23:K41" si="29">L23+M23+N23</f>
        <v>110.38</v>
      </c>
      <c r="L23" s="75">
        <f t="shared" ref="L23:L41" si="30">AB23+AO23+BA23+BL23+BY23+CJ23+CU23+DF23+DQ23+EB23+EM23+EX23+FI23+FT23+GE23+GP23+HA23+HL23+HW23+IH23</f>
        <v>97.38</v>
      </c>
      <c r="M23" s="45">
        <f t="shared" ref="M23:M41" si="31">AD23+AQ23+BC23+BN23+CA23+CL23+CW23+DH23+DS23+ED23+EO23+EZ23+FK23+FV23+GG23+GR23+HC23+HN23+HY23+IJ23</f>
        <v>3</v>
      </c>
      <c r="N23" s="46">
        <f t="shared" ref="N23:N41" si="32">O23/2</f>
        <v>10</v>
      </c>
      <c r="O23" s="76">
        <f t="shared" ref="O23:O41" si="33">W23+AJ23+AV23+BG23+BT23+CE23+CP23+DA23+DL23+DW23+EH23+ES23+FD23+FO23+FZ23+GK23+GV23+HG23+HR23+IC23</f>
        <v>20</v>
      </c>
      <c r="P23" s="36">
        <v>15.37</v>
      </c>
      <c r="Q23" s="33"/>
      <c r="R23" s="33"/>
      <c r="S23" s="33"/>
      <c r="T23" s="33"/>
      <c r="U23" s="33"/>
      <c r="V23" s="33"/>
      <c r="W23" s="34">
        <v>5</v>
      </c>
      <c r="X23" s="34">
        <v>1</v>
      </c>
      <c r="Y23" s="34">
        <v>0</v>
      </c>
      <c r="Z23" s="34">
        <v>0</v>
      </c>
      <c r="AA23" s="35">
        <v>0</v>
      </c>
      <c r="AB23" s="32">
        <f t="shared" ref="AB23:AB41" si="34">P23+Q23+R23+S23+T23+U23+V23</f>
        <v>15.37</v>
      </c>
      <c r="AC23" s="31">
        <f t="shared" ref="AC23:AC41" si="35">W23/2</f>
        <v>2.5</v>
      </c>
      <c r="AD23" s="26">
        <f t="shared" ref="AD23:AD41" si="36">(X23*3)+(Y23*5)+(Z23*5)+(AA23*20)</f>
        <v>3</v>
      </c>
      <c r="AE23" s="60">
        <f t="shared" ref="AE23:AE41" si="37">AB23+AC23+AD23</f>
        <v>20.87</v>
      </c>
      <c r="AF23" s="36">
        <v>20.79</v>
      </c>
      <c r="AG23" s="33"/>
      <c r="AH23" s="33"/>
      <c r="AI23" s="33"/>
      <c r="AJ23" s="34">
        <v>4</v>
      </c>
      <c r="AK23" s="34">
        <v>0</v>
      </c>
      <c r="AL23" s="34">
        <v>0</v>
      </c>
      <c r="AM23" s="34">
        <v>0</v>
      </c>
      <c r="AN23" s="35">
        <v>0</v>
      </c>
      <c r="AO23" s="32">
        <f t="shared" ref="AO23:AO41" si="38">AF23+AG23+AH23+AI23</f>
        <v>20.79</v>
      </c>
      <c r="AP23" s="31">
        <f t="shared" ref="AP23:AP41" si="39">AJ23/2</f>
        <v>2</v>
      </c>
      <c r="AQ23" s="26">
        <f t="shared" ref="AQ23:AQ41" si="40">(AK23*3)+(AL23*5)+(AM23*5)+(AN23*20)</f>
        <v>0</v>
      </c>
      <c r="AR23" s="60">
        <f t="shared" ref="AR23:AR41" si="41">AO23+AP23+AQ23</f>
        <v>22.79</v>
      </c>
      <c r="AS23" s="36">
        <v>26.67</v>
      </c>
      <c r="AT23" s="33"/>
      <c r="AU23" s="33"/>
      <c r="AV23" s="34">
        <v>1</v>
      </c>
      <c r="AW23" s="34">
        <v>0</v>
      </c>
      <c r="AX23" s="34">
        <v>0</v>
      </c>
      <c r="AY23" s="34">
        <v>0</v>
      </c>
      <c r="AZ23" s="35">
        <v>0</v>
      </c>
      <c r="BA23" s="32">
        <f t="shared" ref="BA23:BA41" si="42">AS23+AT23+AU23</f>
        <v>26.67</v>
      </c>
      <c r="BB23" s="31">
        <f t="shared" ref="BB23:BB41" si="43">AV23/2</f>
        <v>0.5</v>
      </c>
      <c r="BC23" s="26">
        <f t="shared" ref="BC23:BC41" si="44">(AW23*3)+(AX23*5)+(AY23*5)+(AZ23*20)</f>
        <v>0</v>
      </c>
      <c r="BD23" s="60">
        <f t="shared" ref="BD23:BD41" si="45">BA23+BB23+BC23</f>
        <v>27.17</v>
      </c>
      <c r="BE23" s="32"/>
      <c r="BF23" s="57"/>
      <c r="BG23" s="34"/>
      <c r="BH23" s="34"/>
      <c r="BI23" s="34"/>
      <c r="BJ23" s="34"/>
      <c r="BK23" s="35"/>
      <c r="BL23" s="53">
        <f t="shared" ref="BL23:BL41" si="46">BE23+BF23</f>
        <v>0</v>
      </c>
      <c r="BM23" s="46">
        <f t="shared" ref="BM23:BM41" si="47">BG23/2</f>
        <v>0</v>
      </c>
      <c r="BN23" s="45">
        <f t="shared" ref="BN23:BN41" si="48">(BH23*3)+(BI23*5)+(BJ23*5)+(BK23*20)</f>
        <v>0</v>
      </c>
      <c r="BO23" s="44">
        <f t="shared" ref="BO23:BO41" si="49">BL23+BM23+BN23</f>
        <v>0</v>
      </c>
      <c r="BP23" s="36">
        <v>26.56</v>
      </c>
      <c r="BQ23" s="33"/>
      <c r="BR23" s="33"/>
      <c r="BS23" s="33"/>
      <c r="BT23" s="34">
        <v>10</v>
      </c>
      <c r="BU23" s="34">
        <v>0</v>
      </c>
      <c r="BV23" s="34">
        <v>0</v>
      </c>
      <c r="BW23" s="34">
        <v>0</v>
      </c>
      <c r="BX23" s="35">
        <v>0</v>
      </c>
      <c r="BY23" s="32">
        <f t="shared" ref="BY23:BY41" si="50">BP23+BQ23+BR23+BS23</f>
        <v>26.56</v>
      </c>
      <c r="BZ23" s="31">
        <f t="shared" ref="BZ23:BZ41" si="51">BT23/2</f>
        <v>5</v>
      </c>
      <c r="CA23" s="37">
        <f t="shared" ref="CA23:CA41" si="52">(BU23*3)+(BV23*5)+(BW23*5)+(BX23*20)</f>
        <v>0</v>
      </c>
      <c r="CB23" s="102">
        <f t="shared" ref="CB23:CB41" si="53">BY23+BZ23+CA23</f>
        <v>31.56</v>
      </c>
      <c r="CC23" s="36">
        <v>7.99</v>
      </c>
      <c r="CD23" s="33"/>
      <c r="CE23" s="34">
        <v>0</v>
      </c>
      <c r="CF23" s="34">
        <v>0</v>
      </c>
      <c r="CG23" s="34">
        <v>0</v>
      </c>
      <c r="CH23" s="34">
        <v>0</v>
      </c>
      <c r="CI23" s="35">
        <v>0</v>
      </c>
      <c r="CJ23" s="32">
        <f t="shared" ref="CJ23:CJ41" si="54">CC23+CD23</f>
        <v>7.99</v>
      </c>
      <c r="CK23" s="31">
        <f t="shared" ref="CK23:CK41" si="55">CE23/2</f>
        <v>0</v>
      </c>
      <c r="CL23" s="26">
        <f t="shared" ref="CL23:CL41" si="56">(CF23*3)+(CG23*5)+(CH23*5)+(CI23*20)</f>
        <v>0</v>
      </c>
      <c r="CM23" s="98">
        <f t="shared" ref="CM23:CM41" si="57">CJ23+CK23+CL23</f>
        <v>7.99</v>
      </c>
      <c r="CN23" s="1"/>
      <c r="CO23" s="1"/>
      <c r="CP23" s="2"/>
      <c r="CQ23" s="2"/>
      <c r="CR23" s="2"/>
      <c r="CS23" s="2"/>
      <c r="CT23" s="2"/>
      <c r="CU23" s="7">
        <f>CN23+CO23</f>
        <v>0</v>
      </c>
      <c r="CV23" s="14">
        <f>CP23/2</f>
        <v>0</v>
      </c>
      <c r="CW23" s="6">
        <f>(CQ23*3)+(CR23*5)+(CS23*5)+(CT23*20)</f>
        <v>0</v>
      </c>
      <c r="CX23" s="15">
        <f>CU23+CV23+CW23</f>
        <v>0</v>
      </c>
      <c r="CY23" s="16"/>
      <c r="CZ23" s="1"/>
      <c r="DA23" s="2"/>
      <c r="DB23" s="2"/>
      <c r="DC23" s="2"/>
      <c r="DD23" s="2"/>
      <c r="DE23" s="2"/>
      <c r="DF23" s="7">
        <f>CY23+CZ23</f>
        <v>0</v>
      </c>
      <c r="DG23" s="14">
        <f>DA23/2</f>
        <v>0</v>
      </c>
      <c r="DH23" s="6">
        <f>(DB23*3)+(DC23*5)+(DD23*5)+(DE23*20)</f>
        <v>0</v>
      </c>
      <c r="DI23" s="15">
        <f>DF23+DG23+DH23</f>
        <v>0</v>
      </c>
      <c r="DJ23" s="16"/>
      <c r="DK23" s="1"/>
      <c r="DL23" s="2"/>
      <c r="DM23" s="2"/>
      <c r="DN23" s="2"/>
      <c r="DO23" s="2"/>
      <c r="DP23" s="2"/>
      <c r="DQ23" s="7">
        <f>DJ23+DK23</f>
        <v>0</v>
      </c>
      <c r="DR23" s="14">
        <f>DL23/2</f>
        <v>0</v>
      </c>
      <c r="DS23" s="6">
        <f>(DM23*3)+(DN23*5)+(DO23*5)+(DP23*20)</f>
        <v>0</v>
      </c>
      <c r="DT23" s="15">
        <f>DQ23+DR23+DS23</f>
        <v>0</v>
      </c>
      <c r="DU23" s="16"/>
      <c r="DV23" s="1"/>
      <c r="DW23" s="2"/>
      <c r="DX23" s="2"/>
      <c r="DY23" s="2"/>
      <c r="DZ23" s="2"/>
      <c r="EA23" s="2"/>
      <c r="EB23" s="7">
        <f>DU23+DV23</f>
        <v>0</v>
      </c>
      <c r="EC23" s="14">
        <f>DW23/2</f>
        <v>0</v>
      </c>
      <c r="ED23" s="6">
        <f>(DX23*3)+(DY23*5)+(DZ23*5)+(EA23*20)</f>
        <v>0</v>
      </c>
      <c r="EE23" s="15">
        <f>EB23+EC23+ED23</f>
        <v>0</v>
      </c>
      <c r="EF23" s="16"/>
      <c r="EG23" s="1"/>
      <c r="EH23" s="2"/>
      <c r="EI23" s="2"/>
      <c r="EJ23" s="2"/>
      <c r="EK23" s="2"/>
      <c r="EL23" s="2"/>
      <c r="EM23" s="7">
        <f>EF23+EG23</f>
        <v>0</v>
      </c>
      <c r="EN23" s="14">
        <f>EH23/2</f>
        <v>0</v>
      </c>
      <c r="EO23" s="6">
        <f>(EI23*3)+(EJ23*5)+(EK23*5)+(EL23*20)</f>
        <v>0</v>
      </c>
      <c r="EP23" s="15">
        <f>EM23+EN23+EO23</f>
        <v>0</v>
      </c>
      <c r="EQ23" s="16"/>
      <c r="ER23" s="1"/>
      <c r="ES23" s="2"/>
      <c r="ET23" s="2"/>
      <c r="EU23" s="2"/>
      <c r="EV23" s="2"/>
      <c r="EW23" s="2"/>
      <c r="EX23" s="7">
        <f>EQ23+ER23</f>
        <v>0</v>
      </c>
      <c r="EY23" s="14">
        <f>ES23/2</f>
        <v>0</v>
      </c>
      <c r="EZ23" s="6">
        <f>(ET23*3)+(EU23*5)+(EV23*5)+(EW23*20)</f>
        <v>0</v>
      </c>
      <c r="FA23" s="15">
        <f>EX23+EY23+EZ23</f>
        <v>0</v>
      </c>
      <c r="FB23" s="16"/>
      <c r="FC23" s="1"/>
      <c r="FD23" s="2"/>
      <c r="FE23" s="2"/>
      <c r="FF23" s="2"/>
      <c r="FG23" s="2"/>
      <c r="FH23" s="2"/>
      <c r="FI23" s="7">
        <f>FB23+FC23</f>
        <v>0</v>
      </c>
      <c r="FJ23" s="14">
        <f>FD23/2</f>
        <v>0</v>
      </c>
      <c r="FK23" s="6">
        <f>(FE23*3)+(FF23*5)+(FG23*5)+(FH23*20)</f>
        <v>0</v>
      </c>
      <c r="FL23" s="15">
        <f>FI23+FJ23+FK23</f>
        <v>0</v>
      </c>
      <c r="FM23" s="16"/>
      <c r="FN23" s="1"/>
      <c r="FO23" s="2"/>
      <c r="FP23" s="2"/>
      <c r="FQ23" s="2"/>
      <c r="FR23" s="2"/>
      <c r="FS23" s="2"/>
      <c r="FT23" s="7">
        <f>FM23+FN23</f>
        <v>0</v>
      </c>
      <c r="FU23" s="14">
        <f>FO23/2</f>
        <v>0</v>
      </c>
      <c r="FV23" s="6">
        <f>(FP23*3)+(FQ23*5)+(FR23*5)+(FS23*20)</f>
        <v>0</v>
      </c>
      <c r="FW23" s="15">
        <f>FT23+FU23+FV23</f>
        <v>0</v>
      </c>
      <c r="FX23" s="16"/>
      <c r="FY23" s="1"/>
      <c r="FZ23" s="2"/>
      <c r="GA23" s="2"/>
      <c r="GB23" s="2"/>
      <c r="GC23" s="2"/>
      <c r="GD23" s="2"/>
      <c r="GE23" s="7">
        <f>FX23+FY23</f>
        <v>0</v>
      </c>
      <c r="GF23" s="14">
        <f>FZ23/2</f>
        <v>0</v>
      </c>
      <c r="GG23" s="6">
        <f>(GA23*3)+(GB23*5)+(GC23*5)+(GD23*20)</f>
        <v>0</v>
      </c>
      <c r="GH23" s="15">
        <f>GE23+GF23+GG23</f>
        <v>0</v>
      </c>
      <c r="GI23" s="16"/>
      <c r="GJ23" s="1"/>
      <c r="GK23" s="2"/>
      <c r="GL23" s="2"/>
      <c r="GM23" s="2"/>
      <c r="GN23" s="2"/>
      <c r="GO23" s="2"/>
      <c r="GP23" s="7">
        <f>GI23+GJ23</f>
        <v>0</v>
      </c>
      <c r="GQ23" s="14">
        <f>GK23/2</f>
        <v>0</v>
      </c>
      <c r="GR23" s="6">
        <f>(GL23*3)+(GM23*5)+(GN23*5)+(GO23*20)</f>
        <v>0</v>
      </c>
      <c r="GS23" s="15">
        <f>GP23+GQ23+GR23</f>
        <v>0</v>
      </c>
      <c r="GT23" s="16"/>
      <c r="GU23" s="1"/>
      <c r="GV23" s="2"/>
      <c r="GW23" s="2"/>
      <c r="GX23" s="2"/>
      <c r="GY23" s="2"/>
      <c r="GZ23" s="2"/>
      <c r="HA23" s="7">
        <f>GT23+GU23</f>
        <v>0</v>
      </c>
      <c r="HB23" s="14">
        <f>GV23/2</f>
        <v>0</v>
      </c>
      <c r="HC23" s="6">
        <f>(GW23*3)+(GX23*5)+(GY23*5)+(GZ23*20)</f>
        <v>0</v>
      </c>
      <c r="HD23" s="15">
        <f>HA23+HB23+HC23</f>
        <v>0</v>
      </c>
      <c r="HE23" s="16"/>
      <c r="HF23" s="1"/>
      <c r="HG23" s="2"/>
      <c r="HH23" s="2"/>
      <c r="HI23" s="2"/>
      <c r="HJ23" s="2"/>
      <c r="HK23" s="2"/>
      <c r="HL23" s="7">
        <f>HE23+HF23</f>
        <v>0</v>
      </c>
      <c r="HM23" s="14">
        <f>HG23/2</f>
        <v>0</v>
      </c>
      <c r="HN23" s="6">
        <f>(HH23*3)+(HI23*5)+(HJ23*5)+(HK23*20)</f>
        <v>0</v>
      </c>
      <c r="HO23" s="15">
        <f>HL23+HM23+HN23</f>
        <v>0</v>
      </c>
      <c r="HP23" s="16"/>
      <c r="HQ23" s="1"/>
      <c r="HR23" s="2"/>
      <c r="HS23" s="2"/>
      <c r="HT23" s="2"/>
      <c r="HU23" s="2"/>
      <c r="HV23" s="2"/>
      <c r="HW23" s="7">
        <f>HP23+HQ23</f>
        <v>0</v>
      </c>
      <c r="HX23" s="14">
        <f>HR23/2</f>
        <v>0</v>
      </c>
      <c r="HY23" s="6">
        <f>(HS23*3)+(HT23*5)+(HU23*5)+(HV23*20)</f>
        <v>0</v>
      </c>
      <c r="HZ23" s="15">
        <f>HW23+HX23+HY23</f>
        <v>0</v>
      </c>
      <c r="IA23" s="16"/>
      <c r="IB23" s="1"/>
      <c r="IC23" s="2"/>
      <c r="ID23" s="2"/>
      <c r="IE23" s="2"/>
      <c r="IF23" s="2"/>
      <c r="IG23" s="2"/>
      <c r="IH23" s="7">
        <f>IA23+IB23</f>
        <v>0</v>
      </c>
      <c r="II23" s="14">
        <f>IC23/2</f>
        <v>0</v>
      </c>
      <c r="IJ23" s="6">
        <f>(ID23*3)+(IE23*5)+(IF23*5)+(IG23*20)</f>
        <v>0</v>
      </c>
      <c r="IK23" s="49">
        <f>IH23+II23+IJ23</f>
        <v>0</v>
      </c>
      <c r="IL23" s="50"/>
    </row>
    <row r="24" spans="1:246" x14ac:dyDescent="0.25">
      <c r="A24" s="38">
        <v>2</v>
      </c>
      <c r="B24" s="28" t="s">
        <v>102</v>
      </c>
      <c r="C24" s="28"/>
      <c r="D24" s="29" t="s">
        <v>127</v>
      </c>
      <c r="E24" s="29" t="s">
        <v>16</v>
      </c>
      <c r="F24" s="59" t="s">
        <v>20</v>
      </c>
      <c r="G24" s="27" t="str">
        <f>IF(AND(OR($G$2="Y",$H$2="Y"),I24&lt;5,J24&lt;5),IF(AND(I24=I23,J24=J23),G23+1,1),"")</f>
        <v/>
      </c>
      <c r="H24" s="24" t="e">
        <f>IF(AND($H$2="Y",J24&gt;0,OR(AND(G24=1,#REF!=10),AND(G24=2,#REF!=20),AND(G24=3,#REF!=30),AND(G24=4,G53=40),AND(G24=5,G59=50),AND(G24=6,G66=60),AND(G24=7,G75=70),AND(G24=8,#REF!=80),AND(G24=9,G83=90),AND(G24=10,#REF!=100))),VLOOKUP(J24-1,SortLookup!$A$13:$B$16,2,FALSE),"")</f>
        <v>#REF!</v>
      </c>
      <c r="I24" s="39">
        <f>IF(ISNA(VLOOKUP(E24,SortLookup!$A$1:$B$5,2,FALSE))," ",VLOOKUP(E24,SortLookup!$A$1:$B$5,2,FALSE))</f>
        <v>0</v>
      </c>
      <c r="J24" s="25">
        <f>IF(ISNA(VLOOKUP(F24,SortLookup!$A$7:$B$11,2,FALSE))," ",VLOOKUP(F24,SortLookup!$A$7:$B$11,2,FALSE))</f>
        <v>0</v>
      </c>
      <c r="K24" s="77">
        <f t="shared" si="29"/>
        <v>122.18</v>
      </c>
      <c r="L24" s="78">
        <f t="shared" si="30"/>
        <v>103.68</v>
      </c>
      <c r="M24" s="26">
        <f t="shared" si="31"/>
        <v>8</v>
      </c>
      <c r="N24" s="31">
        <f t="shared" si="32"/>
        <v>10.5</v>
      </c>
      <c r="O24" s="79">
        <f t="shared" si="33"/>
        <v>21</v>
      </c>
      <c r="P24" s="36">
        <v>15.71</v>
      </c>
      <c r="Q24" s="33"/>
      <c r="R24" s="33"/>
      <c r="S24" s="33"/>
      <c r="T24" s="33"/>
      <c r="U24" s="33"/>
      <c r="V24" s="33"/>
      <c r="W24" s="34">
        <v>8</v>
      </c>
      <c r="X24" s="34">
        <v>0</v>
      </c>
      <c r="Y24" s="34">
        <v>1</v>
      </c>
      <c r="Z24" s="34">
        <v>0</v>
      </c>
      <c r="AA24" s="35">
        <v>0</v>
      </c>
      <c r="AB24" s="32">
        <f t="shared" si="34"/>
        <v>15.71</v>
      </c>
      <c r="AC24" s="31">
        <f t="shared" si="35"/>
        <v>4</v>
      </c>
      <c r="AD24" s="26">
        <f t="shared" si="36"/>
        <v>5</v>
      </c>
      <c r="AE24" s="60">
        <f t="shared" si="37"/>
        <v>24.71</v>
      </c>
      <c r="AF24" s="36">
        <v>23.66</v>
      </c>
      <c r="AG24" s="33"/>
      <c r="AH24" s="33"/>
      <c r="AI24" s="33"/>
      <c r="AJ24" s="34">
        <v>6</v>
      </c>
      <c r="AK24" s="34">
        <v>0</v>
      </c>
      <c r="AL24" s="34">
        <v>0</v>
      </c>
      <c r="AM24" s="34">
        <v>0</v>
      </c>
      <c r="AN24" s="35">
        <v>0</v>
      </c>
      <c r="AO24" s="32">
        <f t="shared" si="38"/>
        <v>23.66</v>
      </c>
      <c r="AP24" s="31">
        <f t="shared" si="39"/>
        <v>3</v>
      </c>
      <c r="AQ24" s="26">
        <f t="shared" si="40"/>
        <v>0</v>
      </c>
      <c r="AR24" s="60">
        <f t="shared" si="41"/>
        <v>26.66</v>
      </c>
      <c r="AS24" s="36">
        <v>25.57</v>
      </c>
      <c r="AT24" s="33"/>
      <c r="AU24" s="33"/>
      <c r="AV24" s="34">
        <v>0</v>
      </c>
      <c r="AW24" s="34">
        <v>0</v>
      </c>
      <c r="AX24" s="34">
        <v>0</v>
      </c>
      <c r="AY24" s="34">
        <v>0</v>
      </c>
      <c r="AZ24" s="35">
        <v>0</v>
      </c>
      <c r="BA24" s="32">
        <f t="shared" si="42"/>
        <v>25.57</v>
      </c>
      <c r="BB24" s="31">
        <f t="shared" si="43"/>
        <v>0</v>
      </c>
      <c r="BC24" s="26">
        <f t="shared" si="44"/>
        <v>0</v>
      </c>
      <c r="BD24" s="60">
        <f t="shared" si="45"/>
        <v>25.57</v>
      </c>
      <c r="BE24" s="32"/>
      <c r="BF24" s="57"/>
      <c r="BG24" s="34"/>
      <c r="BH24" s="34"/>
      <c r="BI24" s="34"/>
      <c r="BJ24" s="34"/>
      <c r="BK24" s="35"/>
      <c r="BL24" s="53">
        <f t="shared" si="46"/>
        <v>0</v>
      </c>
      <c r="BM24" s="46">
        <f t="shared" si="47"/>
        <v>0</v>
      </c>
      <c r="BN24" s="45">
        <f t="shared" si="48"/>
        <v>0</v>
      </c>
      <c r="BO24" s="44">
        <f t="shared" si="49"/>
        <v>0</v>
      </c>
      <c r="BP24" s="36">
        <v>27.13</v>
      </c>
      <c r="BQ24" s="33"/>
      <c r="BR24" s="33"/>
      <c r="BS24" s="33"/>
      <c r="BT24" s="34">
        <v>5</v>
      </c>
      <c r="BU24" s="34">
        <v>1</v>
      </c>
      <c r="BV24" s="34">
        <v>0</v>
      </c>
      <c r="BW24" s="34">
        <v>0</v>
      </c>
      <c r="BX24" s="35">
        <v>0</v>
      </c>
      <c r="BY24" s="32">
        <f t="shared" si="50"/>
        <v>27.13</v>
      </c>
      <c r="BZ24" s="31">
        <f t="shared" si="51"/>
        <v>2.5</v>
      </c>
      <c r="CA24" s="37">
        <f t="shared" si="52"/>
        <v>3</v>
      </c>
      <c r="CB24" s="102">
        <f t="shared" si="53"/>
        <v>32.630000000000003</v>
      </c>
      <c r="CC24" s="36">
        <v>11.61</v>
      </c>
      <c r="CD24" s="33"/>
      <c r="CE24" s="34">
        <v>2</v>
      </c>
      <c r="CF24" s="34">
        <v>0</v>
      </c>
      <c r="CG24" s="34">
        <v>0</v>
      </c>
      <c r="CH24" s="34">
        <v>0</v>
      </c>
      <c r="CI24" s="35">
        <v>0</v>
      </c>
      <c r="CJ24" s="32">
        <f t="shared" si="54"/>
        <v>11.61</v>
      </c>
      <c r="CK24" s="31">
        <f t="shared" si="55"/>
        <v>1</v>
      </c>
      <c r="CL24" s="26">
        <f t="shared" si="56"/>
        <v>0</v>
      </c>
      <c r="CM24" s="98">
        <f t="shared" si="57"/>
        <v>12.61</v>
      </c>
      <c r="CN24" s="1"/>
      <c r="CO24" s="1"/>
      <c r="CP24" s="2"/>
      <c r="CQ24" s="2"/>
      <c r="CR24" s="2"/>
      <c r="CS24" s="2"/>
      <c r="CT24" s="2"/>
      <c r="CU24" s="7"/>
      <c r="CV24" s="14"/>
      <c r="CW24" s="6"/>
      <c r="CX24" s="15"/>
      <c r="CY24" s="16"/>
      <c r="CZ24" s="1"/>
      <c r="DA24" s="2"/>
      <c r="DB24" s="2"/>
      <c r="DC24" s="2"/>
      <c r="DD24" s="2"/>
      <c r="DE24" s="2"/>
      <c r="DF24" s="7"/>
      <c r="DG24" s="14"/>
      <c r="DH24" s="6"/>
      <c r="DI24" s="15"/>
      <c r="DJ24" s="16"/>
      <c r="DK24" s="1"/>
      <c r="DL24" s="2"/>
      <c r="DM24" s="2"/>
      <c r="DN24" s="2"/>
      <c r="DO24" s="2"/>
      <c r="DP24" s="2"/>
      <c r="DQ24" s="7"/>
      <c r="DR24" s="14"/>
      <c r="DS24" s="6"/>
      <c r="DT24" s="15"/>
      <c r="DU24" s="16"/>
      <c r="DV24" s="1"/>
      <c r="DW24" s="2"/>
      <c r="DX24" s="2"/>
      <c r="DY24" s="2"/>
      <c r="DZ24" s="2"/>
      <c r="EA24" s="2"/>
      <c r="EB24" s="7"/>
      <c r="EC24" s="14"/>
      <c r="ED24" s="6"/>
      <c r="EE24" s="15"/>
      <c r="EF24" s="16"/>
      <c r="EG24" s="1"/>
      <c r="EH24" s="2"/>
      <c r="EI24" s="2"/>
      <c r="EJ24" s="2"/>
      <c r="EK24" s="2"/>
      <c r="EL24" s="2"/>
      <c r="EM24" s="7"/>
      <c r="EN24" s="14"/>
      <c r="EO24" s="6"/>
      <c r="EP24" s="15"/>
      <c r="EQ24" s="16"/>
      <c r="ER24" s="1"/>
      <c r="ES24" s="2"/>
      <c r="ET24" s="2"/>
      <c r="EU24" s="2"/>
      <c r="EV24" s="2"/>
      <c r="EW24" s="2"/>
      <c r="EX24" s="7"/>
      <c r="EY24" s="14"/>
      <c r="EZ24" s="6"/>
      <c r="FA24" s="15"/>
      <c r="FB24" s="16"/>
      <c r="FC24" s="1"/>
      <c r="FD24" s="2"/>
      <c r="FE24" s="2"/>
      <c r="FF24" s="2"/>
      <c r="FG24" s="2"/>
      <c r="FH24" s="2"/>
      <c r="FI24" s="7"/>
      <c r="FJ24" s="14"/>
      <c r="FK24" s="6"/>
      <c r="FL24" s="15"/>
      <c r="FM24" s="16"/>
      <c r="FN24" s="1"/>
      <c r="FO24" s="2"/>
      <c r="FP24" s="2"/>
      <c r="FQ24" s="2"/>
      <c r="FR24" s="2"/>
      <c r="FS24" s="2"/>
      <c r="FT24" s="7"/>
      <c r="FU24" s="14"/>
      <c r="FV24" s="6"/>
      <c r="FW24" s="15"/>
      <c r="FX24" s="16"/>
      <c r="FY24" s="1"/>
      <c r="FZ24" s="2"/>
      <c r="GA24" s="2"/>
      <c r="GB24" s="2"/>
      <c r="GC24" s="2"/>
      <c r="GD24" s="2"/>
      <c r="GE24" s="7"/>
      <c r="GF24" s="14"/>
      <c r="GG24" s="6"/>
      <c r="GH24" s="15"/>
      <c r="GI24" s="16"/>
      <c r="GJ24" s="1"/>
      <c r="GK24" s="2"/>
      <c r="GL24" s="2"/>
      <c r="GM24" s="2"/>
      <c r="GN24" s="2"/>
      <c r="GO24" s="2"/>
      <c r="GP24" s="7"/>
      <c r="GQ24" s="14"/>
      <c r="GR24" s="6"/>
      <c r="GS24" s="15"/>
      <c r="GT24" s="16"/>
      <c r="GU24" s="1"/>
      <c r="GV24" s="2"/>
      <c r="GW24" s="2"/>
      <c r="GX24" s="2"/>
      <c r="GY24" s="2"/>
      <c r="GZ24" s="2"/>
      <c r="HA24" s="7"/>
      <c r="HB24" s="14"/>
      <c r="HC24" s="6"/>
      <c r="HD24" s="15"/>
      <c r="HE24" s="16"/>
      <c r="HF24" s="1"/>
      <c r="HG24" s="2"/>
      <c r="HH24" s="2"/>
      <c r="HI24" s="2"/>
      <c r="HJ24" s="2"/>
      <c r="HK24" s="2"/>
      <c r="HL24" s="7"/>
      <c r="HM24" s="14"/>
      <c r="HN24" s="6"/>
      <c r="HO24" s="15"/>
      <c r="HP24" s="16"/>
      <c r="HQ24" s="1"/>
      <c r="HR24" s="2"/>
      <c r="HS24" s="2"/>
      <c r="HT24" s="2"/>
      <c r="HU24" s="2"/>
      <c r="HV24" s="2"/>
      <c r="HW24" s="7"/>
      <c r="HX24" s="14"/>
      <c r="HY24" s="6"/>
      <c r="HZ24" s="15"/>
      <c r="IA24" s="16"/>
      <c r="IB24" s="1"/>
      <c r="IC24" s="2"/>
      <c r="ID24" s="2"/>
      <c r="IE24" s="2"/>
      <c r="IF24" s="2"/>
      <c r="IG24" s="2"/>
      <c r="IH24" s="7"/>
      <c r="II24" s="14"/>
      <c r="IJ24" s="6"/>
      <c r="IK24" s="49"/>
      <c r="IL24" s="50"/>
    </row>
    <row r="25" spans="1:246" x14ac:dyDescent="0.25">
      <c r="A25" s="38">
        <v>3</v>
      </c>
      <c r="B25" s="28" t="s">
        <v>118</v>
      </c>
      <c r="C25" s="28"/>
      <c r="D25" s="29"/>
      <c r="E25" s="29" t="s">
        <v>16</v>
      </c>
      <c r="F25" s="59" t="s">
        <v>23</v>
      </c>
      <c r="G25" s="27" t="str">
        <f>IF(AND(OR($G$2="Y",$H$2="Y"),I25&lt;5,J25&lt;5),IF(AND(I25=I24,J25=J24),G24+1,1),"")</f>
        <v/>
      </c>
      <c r="H25" s="24" t="e">
        <f>IF(AND($H$2="Y",J25&gt;0,OR(AND(G25=1,#REF!=10),AND(G25=2,#REF!=20),AND(G25=3,#REF!=30),AND(G25=4,#REF!=40),AND(G25=5,#REF!=50),AND(G25=6,G56=60),AND(G25=7,G65=70),AND(G25=8,#REF!=80),AND(G25=9,G73=90),AND(G25=10,#REF!=100))),VLOOKUP(J25-1,SortLookup!$A$13:$B$16,2,FALSE),"")</f>
        <v>#REF!</v>
      </c>
      <c r="I25" s="39">
        <f>IF(ISNA(VLOOKUP(E25,SortLookup!$A$1:$B$5,2,FALSE))," ",VLOOKUP(E25,SortLookup!$A$1:$B$5,2,FALSE))</f>
        <v>0</v>
      </c>
      <c r="J25" s="25">
        <f>IF(ISNA(VLOOKUP(F25,SortLookup!$A$7:$B$11,2,FALSE))," ",VLOOKUP(F25,SortLookup!$A$7:$B$11,2,FALSE))</f>
        <v>3</v>
      </c>
      <c r="K25" s="74">
        <f t="shared" si="29"/>
        <v>175.59</v>
      </c>
      <c r="L25" s="75">
        <f t="shared" si="30"/>
        <v>170.09</v>
      </c>
      <c r="M25" s="45">
        <f t="shared" si="31"/>
        <v>0</v>
      </c>
      <c r="N25" s="46">
        <f t="shared" si="32"/>
        <v>5.5</v>
      </c>
      <c r="O25" s="76">
        <f t="shared" si="33"/>
        <v>11</v>
      </c>
      <c r="P25" s="36">
        <v>25.1</v>
      </c>
      <c r="Q25" s="33"/>
      <c r="R25" s="33"/>
      <c r="S25" s="33"/>
      <c r="T25" s="33"/>
      <c r="U25" s="33"/>
      <c r="V25" s="33"/>
      <c r="W25" s="34">
        <v>1</v>
      </c>
      <c r="X25" s="34">
        <v>0</v>
      </c>
      <c r="Y25" s="34">
        <v>0</v>
      </c>
      <c r="Z25" s="34">
        <v>0</v>
      </c>
      <c r="AA25" s="35">
        <v>0</v>
      </c>
      <c r="AB25" s="32">
        <f t="shared" si="34"/>
        <v>25.1</v>
      </c>
      <c r="AC25" s="31">
        <f t="shared" si="35"/>
        <v>0.5</v>
      </c>
      <c r="AD25" s="26">
        <f t="shared" si="36"/>
        <v>0</v>
      </c>
      <c r="AE25" s="60">
        <f t="shared" si="37"/>
        <v>25.6</v>
      </c>
      <c r="AF25" s="36">
        <v>33.19</v>
      </c>
      <c r="AG25" s="33"/>
      <c r="AH25" s="33"/>
      <c r="AI25" s="33"/>
      <c r="AJ25" s="34">
        <v>2</v>
      </c>
      <c r="AK25" s="34">
        <v>0</v>
      </c>
      <c r="AL25" s="34">
        <v>0</v>
      </c>
      <c r="AM25" s="34">
        <v>0</v>
      </c>
      <c r="AN25" s="35">
        <v>0</v>
      </c>
      <c r="AO25" s="32">
        <f t="shared" si="38"/>
        <v>33.19</v>
      </c>
      <c r="AP25" s="31">
        <f t="shared" si="39"/>
        <v>1</v>
      </c>
      <c r="AQ25" s="26">
        <f t="shared" si="40"/>
        <v>0</v>
      </c>
      <c r="AR25" s="60">
        <f t="shared" si="41"/>
        <v>34.19</v>
      </c>
      <c r="AS25" s="36">
        <v>50.36</v>
      </c>
      <c r="AT25" s="33"/>
      <c r="AU25" s="33"/>
      <c r="AV25" s="34">
        <v>0</v>
      </c>
      <c r="AW25" s="34">
        <v>0</v>
      </c>
      <c r="AX25" s="34">
        <v>0</v>
      </c>
      <c r="AY25" s="34">
        <v>0</v>
      </c>
      <c r="AZ25" s="35">
        <v>0</v>
      </c>
      <c r="BA25" s="32">
        <f t="shared" si="42"/>
        <v>50.36</v>
      </c>
      <c r="BB25" s="31">
        <f t="shared" si="43"/>
        <v>0</v>
      </c>
      <c r="BC25" s="26">
        <f t="shared" si="44"/>
        <v>0</v>
      </c>
      <c r="BD25" s="60">
        <f t="shared" si="45"/>
        <v>50.36</v>
      </c>
      <c r="BE25" s="32"/>
      <c r="BF25" s="57"/>
      <c r="BG25" s="34"/>
      <c r="BH25" s="34"/>
      <c r="BI25" s="34"/>
      <c r="BJ25" s="34"/>
      <c r="BK25" s="35"/>
      <c r="BL25" s="53">
        <f t="shared" si="46"/>
        <v>0</v>
      </c>
      <c r="BM25" s="46">
        <f t="shared" si="47"/>
        <v>0</v>
      </c>
      <c r="BN25" s="45">
        <f t="shared" si="48"/>
        <v>0</v>
      </c>
      <c r="BO25" s="44">
        <f t="shared" si="49"/>
        <v>0</v>
      </c>
      <c r="BP25" s="36">
        <v>40.22</v>
      </c>
      <c r="BQ25" s="33"/>
      <c r="BR25" s="33"/>
      <c r="BS25" s="33"/>
      <c r="BT25" s="34">
        <v>6</v>
      </c>
      <c r="BU25" s="34">
        <v>0</v>
      </c>
      <c r="BV25" s="34">
        <v>0</v>
      </c>
      <c r="BW25" s="34">
        <v>0</v>
      </c>
      <c r="BX25" s="35">
        <v>0</v>
      </c>
      <c r="BY25" s="32">
        <f t="shared" si="50"/>
        <v>40.22</v>
      </c>
      <c r="BZ25" s="31">
        <f t="shared" si="51"/>
        <v>3</v>
      </c>
      <c r="CA25" s="37">
        <f t="shared" si="52"/>
        <v>0</v>
      </c>
      <c r="CB25" s="102">
        <f t="shared" si="53"/>
        <v>43.22</v>
      </c>
      <c r="CC25" s="36">
        <v>21.22</v>
      </c>
      <c r="CD25" s="33"/>
      <c r="CE25" s="34">
        <v>2</v>
      </c>
      <c r="CF25" s="34">
        <v>0</v>
      </c>
      <c r="CG25" s="34">
        <v>0</v>
      </c>
      <c r="CH25" s="34">
        <v>0</v>
      </c>
      <c r="CI25" s="35">
        <v>0</v>
      </c>
      <c r="CJ25" s="32">
        <f t="shared" si="54"/>
        <v>21.22</v>
      </c>
      <c r="CK25" s="31">
        <f t="shared" si="55"/>
        <v>1</v>
      </c>
      <c r="CL25" s="26">
        <f t="shared" si="56"/>
        <v>0</v>
      </c>
      <c r="CM25" s="98">
        <f t="shared" si="57"/>
        <v>22.22</v>
      </c>
      <c r="CN25" s="1"/>
      <c r="CO25" s="1"/>
      <c r="CP25" s="2"/>
      <c r="CQ25" s="2"/>
      <c r="CR25" s="2"/>
      <c r="CS25" s="2"/>
      <c r="CT25" s="2"/>
      <c r="CU25" s="7"/>
      <c r="CV25" s="14"/>
      <c r="CW25" s="6"/>
      <c r="CX25" s="15"/>
      <c r="CY25" s="16"/>
      <c r="CZ25" s="1"/>
      <c r="DA25" s="2"/>
      <c r="DB25" s="2"/>
      <c r="DC25" s="2"/>
      <c r="DD25" s="2"/>
      <c r="DE25" s="2"/>
      <c r="DF25" s="7"/>
      <c r="DG25" s="14"/>
      <c r="DH25" s="6"/>
      <c r="DI25" s="15"/>
      <c r="DJ25" s="16"/>
      <c r="DK25" s="1"/>
      <c r="DL25" s="2"/>
      <c r="DM25" s="2"/>
      <c r="DN25" s="2"/>
      <c r="DO25" s="2"/>
      <c r="DP25" s="2"/>
      <c r="DQ25" s="7"/>
      <c r="DR25" s="14"/>
      <c r="DS25" s="6"/>
      <c r="DT25" s="15"/>
      <c r="DU25" s="16"/>
      <c r="DV25" s="1"/>
      <c r="DW25" s="2"/>
      <c r="DX25" s="2"/>
      <c r="DY25" s="2"/>
      <c r="DZ25" s="2"/>
      <c r="EA25" s="2"/>
      <c r="EB25" s="7"/>
      <c r="EC25" s="14"/>
      <c r="ED25" s="6"/>
      <c r="EE25" s="15"/>
      <c r="EF25" s="16"/>
      <c r="EG25" s="1"/>
      <c r="EH25" s="2"/>
      <c r="EI25" s="2"/>
      <c r="EJ25" s="2"/>
      <c r="EK25" s="2"/>
      <c r="EL25" s="2"/>
      <c r="EM25" s="7"/>
      <c r="EN25" s="14"/>
      <c r="EO25" s="6"/>
      <c r="EP25" s="15"/>
      <c r="EQ25" s="16"/>
      <c r="ER25" s="1"/>
      <c r="ES25" s="2"/>
      <c r="ET25" s="2"/>
      <c r="EU25" s="2"/>
      <c r="EV25" s="2"/>
      <c r="EW25" s="2"/>
      <c r="EX25" s="7"/>
      <c r="EY25" s="14"/>
      <c r="EZ25" s="6"/>
      <c r="FA25" s="15"/>
      <c r="FB25" s="16"/>
      <c r="FC25" s="1"/>
      <c r="FD25" s="2"/>
      <c r="FE25" s="2"/>
      <c r="FF25" s="2"/>
      <c r="FG25" s="2"/>
      <c r="FH25" s="2"/>
      <c r="FI25" s="7"/>
      <c r="FJ25" s="14"/>
      <c r="FK25" s="6"/>
      <c r="FL25" s="15"/>
      <c r="FM25" s="16"/>
      <c r="FN25" s="1"/>
      <c r="FO25" s="2"/>
      <c r="FP25" s="2"/>
      <c r="FQ25" s="2"/>
      <c r="FR25" s="2"/>
      <c r="FS25" s="2"/>
      <c r="FT25" s="7"/>
      <c r="FU25" s="14"/>
      <c r="FV25" s="6"/>
      <c r="FW25" s="15"/>
      <c r="FX25" s="16"/>
      <c r="FY25" s="1"/>
      <c r="FZ25" s="2"/>
      <c r="GA25" s="2"/>
      <c r="GB25" s="2"/>
      <c r="GC25" s="2"/>
      <c r="GD25" s="2"/>
      <c r="GE25" s="7"/>
      <c r="GF25" s="14"/>
      <c r="GG25" s="6"/>
      <c r="GH25" s="15"/>
      <c r="GI25" s="16"/>
      <c r="GJ25" s="1"/>
      <c r="GK25" s="2"/>
      <c r="GL25" s="2"/>
      <c r="GM25" s="2"/>
      <c r="GN25" s="2"/>
      <c r="GO25" s="2"/>
      <c r="GP25" s="7"/>
      <c r="GQ25" s="14"/>
      <c r="GR25" s="6"/>
      <c r="GS25" s="15"/>
      <c r="GT25" s="16"/>
      <c r="GU25" s="1"/>
      <c r="GV25" s="2"/>
      <c r="GW25" s="2"/>
      <c r="GX25" s="2"/>
      <c r="GY25" s="2"/>
      <c r="GZ25" s="2"/>
      <c r="HA25" s="7"/>
      <c r="HB25" s="14"/>
      <c r="HC25" s="6"/>
      <c r="HD25" s="15"/>
      <c r="HE25" s="16"/>
      <c r="HF25" s="1"/>
      <c r="HG25" s="2"/>
      <c r="HH25" s="2"/>
      <c r="HI25" s="2"/>
      <c r="HJ25" s="2"/>
      <c r="HK25" s="2"/>
      <c r="HL25" s="7"/>
      <c r="HM25" s="14"/>
      <c r="HN25" s="6"/>
      <c r="HO25" s="15"/>
      <c r="HP25" s="16"/>
      <c r="HQ25" s="1"/>
      <c r="HR25" s="2"/>
      <c r="HS25" s="2"/>
      <c r="HT25" s="2"/>
      <c r="HU25" s="2"/>
      <c r="HV25" s="2"/>
      <c r="HW25" s="7"/>
      <c r="HX25" s="14"/>
      <c r="HY25" s="6"/>
      <c r="HZ25" s="15"/>
      <c r="IA25" s="16"/>
      <c r="IB25" s="1"/>
      <c r="IC25" s="2"/>
      <c r="ID25" s="2"/>
      <c r="IE25" s="2"/>
      <c r="IF25" s="2"/>
      <c r="IG25" s="2"/>
      <c r="IH25" s="7"/>
      <c r="II25" s="14"/>
      <c r="IJ25" s="6"/>
      <c r="IK25" s="49"/>
      <c r="IL25" s="50"/>
    </row>
    <row r="26" spans="1:246" x14ac:dyDescent="0.25">
      <c r="A26" s="38">
        <v>4</v>
      </c>
      <c r="B26" s="28" t="s">
        <v>108</v>
      </c>
      <c r="C26" s="28"/>
      <c r="D26" s="29"/>
      <c r="E26" s="29" t="s">
        <v>16</v>
      </c>
      <c r="F26" s="59" t="s">
        <v>95</v>
      </c>
      <c r="G26" s="27" t="str">
        <f>IF(AND(OR($G$2="Y",$H$2="Y"),I26&lt;5,J26&lt;5),IF(AND(I26=#REF!,J26=#REF!),#REF!+1,1),"")</f>
        <v/>
      </c>
      <c r="H26" s="24" t="e">
        <f>IF(AND($H$2="Y",J26&gt;0,OR(AND(G26=1,#REF!=10),AND(G26=2,#REF!=20),AND(G26=3,#REF!=30),AND(G26=4,G88=40),AND(G26=5,G94=50),AND(G26=6,G101=60),AND(G26=7,G110=70),AND(G26=8,#REF!=80),AND(G26=9,G118=90),AND(G26=10,#REF!=100))),VLOOKUP(J26-1,SortLookup!$A$13:$B$16,2,FALSE),"")</f>
        <v>#REF!</v>
      </c>
      <c r="I26" s="39">
        <f>IF(ISNA(VLOOKUP(E26,SortLookup!$A$1:$B$5,2,FALSE))," ",VLOOKUP(E26,SortLookup!$A$1:$B$5,2,FALSE))</f>
        <v>0</v>
      </c>
      <c r="J26" s="25" t="str">
        <f>IF(ISNA(VLOOKUP(F26,SortLookup!$A$7:$B$11,2,FALSE))," ",VLOOKUP(F26,SortLookup!$A$7:$B$11,2,FALSE))</f>
        <v xml:space="preserve"> </v>
      </c>
      <c r="K26" s="74">
        <f t="shared" si="29"/>
        <v>189.49</v>
      </c>
      <c r="L26" s="75">
        <f t="shared" si="30"/>
        <v>186.49</v>
      </c>
      <c r="M26" s="45">
        <f t="shared" si="31"/>
        <v>0</v>
      </c>
      <c r="N26" s="46">
        <f t="shared" si="32"/>
        <v>3</v>
      </c>
      <c r="O26" s="76">
        <f t="shared" si="33"/>
        <v>6</v>
      </c>
      <c r="P26" s="36">
        <v>25.96</v>
      </c>
      <c r="Q26" s="33"/>
      <c r="R26" s="33"/>
      <c r="S26" s="33"/>
      <c r="T26" s="33"/>
      <c r="U26" s="33"/>
      <c r="V26" s="33"/>
      <c r="W26" s="34">
        <v>0</v>
      </c>
      <c r="X26" s="34">
        <v>0</v>
      </c>
      <c r="Y26" s="34">
        <v>0</v>
      </c>
      <c r="Z26" s="34">
        <v>0</v>
      </c>
      <c r="AA26" s="35">
        <v>0</v>
      </c>
      <c r="AB26" s="32">
        <f t="shared" si="34"/>
        <v>25.96</v>
      </c>
      <c r="AC26" s="31">
        <f t="shared" si="35"/>
        <v>0</v>
      </c>
      <c r="AD26" s="26">
        <f t="shared" si="36"/>
        <v>0</v>
      </c>
      <c r="AE26" s="60">
        <f t="shared" si="37"/>
        <v>25.96</v>
      </c>
      <c r="AF26" s="36">
        <v>40.5</v>
      </c>
      <c r="AG26" s="33"/>
      <c r="AH26" s="33"/>
      <c r="AI26" s="33"/>
      <c r="AJ26" s="34">
        <v>0</v>
      </c>
      <c r="AK26" s="34">
        <v>0</v>
      </c>
      <c r="AL26" s="34">
        <v>0</v>
      </c>
      <c r="AM26" s="34">
        <v>0</v>
      </c>
      <c r="AN26" s="35">
        <v>0</v>
      </c>
      <c r="AO26" s="32">
        <f t="shared" si="38"/>
        <v>40.5</v>
      </c>
      <c r="AP26" s="31">
        <f t="shared" si="39"/>
        <v>0</v>
      </c>
      <c r="AQ26" s="26">
        <f t="shared" si="40"/>
        <v>0</v>
      </c>
      <c r="AR26" s="60">
        <f t="shared" si="41"/>
        <v>40.5</v>
      </c>
      <c r="AS26" s="36">
        <v>55.46</v>
      </c>
      <c r="AT26" s="33"/>
      <c r="AU26" s="33"/>
      <c r="AV26" s="34">
        <v>0</v>
      </c>
      <c r="AW26" s="34">
        <v>0</v>
      </c>
      <c r="AX26" s="34">
        <v>0</v>
      </c>
      <c r="AY26" s="34">
        <v>0</v>
      </c>
      <c r="AZ26" s="35">
        <v>0</v>
      </c>
      <c r="BA26" s="32">
        <f t="shared" si="42"/>
        <v>55.46</v>
      </c>
      <c r="BB26" s="31">
        <f t="shared" si="43"/>
        <v>0</v>
      </c>
      <c r="BC26" s="26">
        <f t="shared" si="44"/>
        <v>0</v>
      </c>
      <c r="BD26" s="60">
        <f t="shared" si="45"/>
        <v>55.46</v>
      </c>
      <c r="BE26" s="32"/>
      <c r="BF26" s="57"/>
      <c r="BG26" s="34"/>
      <c r="BH26" s="34"/>
      <c r="BI26" s="34"/>
      <c r="BJ26" s="34"/>
      <c r="BK26" s="35"/>
      <c r="BL26" s="53">
        <f t="shared" si="46"/>
        <v>0</v>
      </c>
      <c r="BM26" s="46">
        <f t="shared" si="47"/>
        <v>0</v>
      </c>
      <c r="BN26" s="45">
        <f t="shared" si="48"/>
        <v>0</v>
      </c>
      <c r="BO26" s="44">
        <f t="shared" si="49"/>
        <v>0</v>
      </c>
      <c r="BP26" s="36">
        <v>45.76</v>
      </c>
      <c r="BQ26" s="33"/>
      <c r="BR26" s="33"/>
      <c r="BS26" s="33"/>
      <c r="BT26" s="34">
        <v>2</v>
      </c>
      <c r="BU26" s="34">
        <v>0</v>
      </c>
      <c r="BV26" s="34">
        <v>0</v>
      </c>
      <c r="BW26" s="34">
        <v>0</v>
      </c>
      <c r="BX26" s="35">
        <v>0</v>
      </c>
      <c r="BY26" s="32">
        <f t="shared" si="50"/>
        <v>45.76</v>
      </c>
      <c r="BZ26" s="31">
        <f t="shared" si="51"/>
        <v>1</v>
      </c>
      <c r="CA26" s="37">
        <f t="shared" si="52"/>
        <v>0</v>
      </c>
      <c r="CB26" s="102">
        <f t="shared" si="53"/>
        <v>46.76</v>
      </c>
      <c r="CC26" s="36">
        <v>18.809999999999999</v>
      </c>
      <c r="CD26" s="33"/>
      <c r="CE26" s="34">
        <v>4</v>
      </c>
      <c r="CF26" s="34">
        <v>0</v>
      </c>
      <c r="CG26" s="34">
        <v>0</v>
      </c>
      <c r="CH26" s="34">
        <v>0</v>
      </c>
      <c r="CI26" s="35">
        <v>0</v>
      </c>
      <c r="CJ26" s="32">
        <f t="shared" si="54"/>
        <v>18.809999999999999</v>
      </c>
      <c r="CK26" s="31">
        <f t="shared" si="55"/>
        <v>2</v>
      </c>
      <c r="CL26" s="26">
        <f t="shared" si="56"/>
        <v>0</v>
      </c>
      <c r="CM26" s="98">
        <f t="shared" si="57"/>
        <v>20.81</v>
      </c>
      <c r="CU26" s="103"/>
      <c r="CX26" s="104"/>
      <c r="CY26" s="50"/>
      <c r="DF26" s="103"/>
      <c r="DI26" s="104"/>
      <c r="DJ26" s="50"/>
      <c r="DQ26" s="103"/>
      <c r="DT26" s="104"/>
      <c r="DU26" s="50"/>
      <c r="EB26" s="103"/>
      <c r="EE26" s="104"/>
      <c r="EF26" s="50"/>
      <c r="EM26" s="103"/>
      <c r="EP26" s="104"/>
      <c r="EQ26" s="50"/>
      <c r="EX26" s="103"/>
      <c r="FA26" s="104"/>
      <c r="FB26" s="50"/>
      <c r="FI26" s="103"/>
      <c r="FL26" s="104"/>
      <c r="FM26" s="50"/>
      <c r="FT26" s="103"/>
      <c r="FW26" s="104"/>
      <c r="FX26" s="50"/>
      <c r="GE26" s="103"/>
      <c r="GH26" s="104"/>
      <c r="GI26" s="50"/>
      <c r="GP26" s="103"/>
      <c r="GS26" s="104"/>
      <c r="GT26" s="50"/>
      <c r="HA26" s="103"/>
      <c r="HD26" s="104"/>
      <c r="HE26" s="50"/>
      <c r="HL26" s="103"/>
      <c r="HO26" s="104"/>
      <c r="HP26" s="50"/>
      <c r="HW26" s="103"/>
      <c r="HZ26" s="104"/>
      <c r="IA26" s="50"/>
      <c r="IH26" s="103"/>
      <c r="IL26" s="50"/>
    </row>
    <row r="27" spans="1:246" x14ac:dyDescent="0.25">
      <c r="A27" s="38">
        <v>5</v>
      </c>
      <c r="B27" s="28" t="s">
        <v>134</v>
      </c>
      <c r="C27" s="28"/>
      <c r="D27" s="29"/>
      <c r="E27" s="29" t="s">
        <v>16</v>
      </c>
      <c r="F27" s="59" t="s">
        <v>95</v>
      </c>
      <c r="G27" s="27" t="str">
        <f>IF(AND(OR($G$2="Y",$H$2="Y"),I27&lt;5,J27&lt;5),IF(AND(I27=#REF!,J27=#REF!),#REF!+1,1),"")</f>
        <v/>
      </c>
      <c r="H27" s="24" t="e">
        <f>IF(AND($H$2="Y",J27&gt;0,OR(AND(G27=1,#REF!=10),AND(G27=2,#REF!=20),AND(G27=3,#REF!=30),AND(G27=4,G47=40),AND(G27=5,G53=50),AND(G27=6,G60=60),AND(G27=7,G69=70),AND(G27=8,#REF!=80),AND(G27=9,G77=90),AND(G27=10,#REF!=100))),VLOOKUP(J27-1,SortLookup!$A$13:$B$16,2,FALSE),"")</f>
        <v>#REF!</v>
      </c>
      <c r="I27" s="39">
        <f>IF(ISNA(VLOOKUP(E27,SortLookup!$A$1:$B$5,2,FALSE))," ",VLOOKUP(E27,SortLookup!$A$1:$B$5,2,FALSE))</f>
        <v>0</v>
      </c>
      <c r="J27" s="25" t="str">
        <f>IF(ISNA(VLOOKUP(F27,SortLookup!$A$7:$B$11,2,FALSE))," ",VLOOKUP(F27,SortLookup!$A$7:$B$11,2,FALSE))</f>
        <v xml:space="preserve"> </v>
      </c>
      <c r="K27" s="74">
        <f t="shared" si="29"/>
        <v>200.46</v>
      </c>
      <c r="L27" s="75">
        <f t="shared" si="30"/>
        <v>190.96</v>
      </c>
      <c r="M27" s="45">
        <f t="shared" si="31"/>
        <v>3</v>
      </c>
      <c r="N27" s="46">
        <f t="shared" si="32"/>
        <v>6.5</v>
      </c>
      <c r="O27" s="76">
        <f t="shared" si="33"/>
        <v>13</v>
      </c>
      <c r="P27" s="36">
        <v>26.22</v>
      </c>
      <c r="Q27" s="33"/>
      <c r="R27" s="33"/>
      <c r="S27" s="33"/>
      <c r="T27" s="33"/>
      <c r="U27" s="33"/>
      <c r="V27" s="33"/>
      <c r="W27" s="34">
        <v>0</v>
      </c>
      <c r="X27" s="34">
        <v>0</v>
      </c>
      <c r="Y27" s="34">
        <v>0</v>
      </c>
      <c r="Z27" s="34">
        <v>0</v>
      </c>
      <c r="AA27" s="35">
        <v>0</v>
      </c>
      <c r="AB27" s="32">
        <f t="shared" si="34"/>
        <v>26.22</v>
      </c>
      <c r="AC27" s="31">
        <f t="shared" si="35"/>
        <v>0</v>
      </c>
      <c r="AD27" s="26">
        <f t="shared" si="36"/>
        <v>0</v>
      </c>
      <c r="AE27" s="60">
        <f t="shared" si="37"/>
        <v>26.22</v>
      </c>
      <c r="AF27" s="36">
        <v>39.200000000000003</v>
      </c>
      <c r="AG27" s="33"/>
      <c r="AH27" s="33"/>
      <c r="AI27" s="33"/>
      <c r="AJ27" s="34">
        <v>1</v>
      </c>
      <c r="AK27" s="34">
        <v>0</v>
      </c>
      <c r="AL27" s="34">
        <v>0</v>
      </c>
      <c r="AM27" s="34">
        <v>0</v>
      </c>
      <c r="AN27" s="35">
        <v>0</v>
      </c>
      <c r="AO27" s="32">
        <f t="shared" si="38"/>
        <v>39.200000000000003</v>
      </c>
      <c r="AP27" s="31">
        <f t="shared" si="39"/>
        <v>0.5</v>
      </c>
      <c r="AQ27" s="26">
        <f t="shared" si="40"/>
        <v>0</v>
      </c>
      <c r="AR27" s="60">
        <f t="shared" si="41"/>
        <v>39.700000000000003</v>
      </c>
      <c r="AS27" s="36">
        <v>47.98</v>
      </c>
      <c r="AT27" s="33"/>
      <c r="AU27" s="33"/>
      <c r="AV27" s="34">
        <v>0</v>
      </c>
      <c r="AW27" s="34">
        <v>0</v>
      </c>
      <c r="AX27" s="34">
        <v>0</v>
      </c>
      <c r="AY27" s="34">
        <v>0</v>
      </c>
      <c r="AZ27" s="35">
        <v>0</v>
      </c>
      <c r="BA27" s="32">
        <f t="shared" si="42"/>
        <v>47.98</v>
      </c>
      <c r="BB27" s="31">
        <f t="shared" si="43"/>
        <v>0</v>
      </c>
      <c r="BC27" s="26">
        <f t="shared" si="44"/>
        <v>0</v>
      </c>
      <c r="BD27" s="60">
        <f t="shared" si="45"/>
        <v>47.98</v>
      </c>
      <c r="BE27" s="32"/>
      <c r="BF27" s="57"/>
      <c r="BG27" s="34"/>
      <c r="BH27" s="34"/>
      <c r="BI27" s="34"/>
      <c r="BJ27" s="34"/>
      <c r="BK27" s="35"/>
      <c r="BL27" s="53">
        <f t="shared" si="46"/>
        <v>0</v>
      </c>
      <c r="BM27" s="46">
        <f t="shared" si="47"/>
        <v>0</v>
      </c>
      <c r="BN27" s="45">
        <f t="shared" si="48"/>
        <v>0</v>
      </c>
      <c r="BO27" s="44">
        <f t="shared" si="49"/>
        <v>0</v>
      </c>
      <c r="BP27" s="36">
        <v>56.42</v>
      </c>
      <c r="BQ27" s="33"/>
      <c r="BR27" s="33"/>
      <c r="BS27" s="33"/>
      <c r="BT27" s="34">
        <v>3</v>
      </c>
      <c r="BU27" s="34">
        <v>0</v>
      </c>
      <c r="BV27" s="34">
        <v>0</v>
      </c>
      <c r="BW27" s="34">
        <v>0</v>
      </c>
      <c r="BX27" s="35">
        <v>0</v>
      </c>
      <c r="BY27" s="32">
        <f t="shared" si="50"/>
        <v>56.42</v>
      </c>
      <c r="BZ27" s="31">
        <f t="shared" si="51"/>
        <v>1.5</v>
      </c>
      <c r="CA27" s="37">
        <f t="shared" si="52"/>
        <v>0</v>
      </c>
      <c r="CB27" s="102">
        <f t="shared" si="53"/>
        <v>57.92</v>
      </c>
      <c r="CC27" s="36">
        <v>21.14</v>
      </c>
      <c r="CD27" s="33"/>
      <c r="CE27" s="34">
        <v>9</v>
      </c>
      <c r="CF27" s="34">
        <v>1</v>
      </c>
      <c r="CG27" s="34">
        <v>0</v>
      </c>
      <c r="CH27" s="34">
        <v>0</v>
      </c>
      <c r="CI27" s="35">
        <v>0</v>
      </c>
      <c r="CJ27" s="32">
        <f t="shared" si="54"/>
        <v>21.14</v>
      </c>
      <c r="CK27" s="31">
        <f t="shared" si="55"/>
        <v>4.5</v>
      </c>
      <c r="CL27" s="26">
        <f t="shared" si="56"/>
        <v>3</v>
      </c>
      <c r="CM27" s="98">
        <f t="shared" si="57"/>
        <v>28.64</v>
      </c>
      <c r="CN27" s="1"/>
      <c r="CO27" s="1"/>
      <c r="CP27" s="2"/>
      <c r="CQ27" s="2"/>
      <c r="CR27" s="2"/>
      <c r="CS27" s="2"/>
      <c r="CT27" s="2"/>
      <c r="CU27" s="7"/>
      <c r="CV27" s="14"/>
      <c r="CW27" s="6"/>
      <c r="CX27" s="15"/>
      <c r="CY27" s="16"/>
      <c r="CZ27" s="1"/>
      <c r="DA27" s="2"/>
      <c r="DB27" s="2"/>
      <c r="DC27" s="2"/>
      <c r="DD27" s="2"/>
      <c r="DE27" s="2"/>
      <c r="DF27" s="7"/>
      <c r="DG27" s="14"/>
      <c r="DH27" s="6"/>
      <c r="DI27" s="15"/>
      <c r="DJ27" s="16"/>
      <c r="DK27" s="1"/>
      <c r="DL27" s="2"/>
      <c r="DM27" s="2"/>
      <c r="DN27" s="2"/>
      <c r="DO27" s="2"/>
      <c r="DP27" s="2"/>
      <c r="DQ27" s="7"/>
      <c r="DR27" s="14"/>
      <c r="DS27" s="6"/>
      <c r="DT27" s="15"/>
      <c r="DU27" s="16"/>
      <c r="DV27" s="1"/>
      <c r="DW27" s="2"/>
      <c r="DX27" s="2"/>
      <c r="DY27" s="2"/>
      <c r="DZ27" s="2"/>
      <c r="EA27" s="2"/>
      <c r="EB27" s="7"/>
      <c r="EC27" s="14"/>
      <c r="ED27" s="6"/>
      <c r="EE27" s="15"/>
      <c r="EF27" s="16"/>
      <c r="EG27" s="1"/>
      <c r="EH27" s="2"/>
      <c r="EI27" s="2"/>
      <c r="EJ27" s="2"/>
      <c r="EK27" s="2"/>
      <c r="EL27" s="2"/>
      <c r="EM27" s="7"/>
      <c r="EN27" s="14"/>
      <c r="EO27" s="6"/>
      <c r="EP27" s="15"/>
      <c r="EQ27" s="16"/>
      <c r="ER27" s="1"/>
      <c r="ES27" s="2"/>
      <c r="ET27" s="2"/>
      <c r="EU27" s="2"/>
      <c r="EV27" s="2"/>
      <c r="EW27" s="2"/>
      <c r="EX27" s="7"/>
      <c r="EY27" s="14"/>
      <c r="EZ27" s="6"/>
      <c r="FA27" s="15"/>
      <c r="FB27" s="16"/>
      <c r="FC27" s="1"/>
      <c r="FD27" s="2"/>
      <c r="FE27" s="2"/>
      <c r="FF27" s="2"/>
      <c r="FG27" s="2"/>
      <c r="FH27" s="2"/>
      <c r="FI27" s="7"/>
      <c r="FJ27" s="14"/>
      <c r="FK27" s="6"/>
      <c r="FL27" s="15"/>
      <c r="FM27" s="16"/>
      <c r="FN27" s="1"/>
      <c r="FO27" s="2"/>
      <c r="FP27" s="2"/>
      <c r="FQ27" s="2"/>
      <c r="FR27" s="2"/>
      <c r="FS27" s="2"/>
      <c r="FT27" s="7"/>
      <c r="FU27" s="14"/>
      <c r="FV27" s="6"/>
      <c r="FW27" s="15"/>
      <c r="FX27" s="16"/>
      <c r="FY27" s="1"/>
      <c r="FZ27" s="2"/>
      <c r="GA27" s="2"/>
      <c r="GB27" s="2"/>
      <c r="GC27" s="2"/>
      <c r="GD27" s="2"/>
      <c r="GE27" s="7"/>
      <c r="GF27" s="14"/>
      <c r="GG27" s="6"/>
      <c r="GH27" s="15"/>
      <c r="GI27" s="16"/>
      <c r="GJ27" s="1"/>
      <c r="GK27" s="2"/>
      <c r="GL27" s="2"/>
      <c r="GM27" s="2"/>
      <c r="GN27" s="2"/>
      <c r="GO27" s="2"/>
      <c r="GP27" s="7"/>
      <c r="GQ27" s="14"/>
      <c r="GR27" s="6"/>
      <c r="GS27" s="15"/>
      <c r="GT27" s="16"/>
      <c r="GU27" s="1"/>
      <c r="GV27" s="2"/>
      <c r="GW27" s="2"/>
      <c r="GX27" s="2"/>
      <c r="GY27" s="2"/>
      <c r="GZ27" s="2"/>
      <c r="HA27" s="7"/>
      <c r="HB27" s="14"/>
      <c r="HC27" s="6"/>
      <c r="HD27" s="15"/>
      <c r="HE27" s="16"/>
      <c r="HF27" s="1"/>
      <c r="HG27" s="2"/>
      <c r="HH27" s="2"/>
      <c r="HI27" s="2"/>
      <c r="HJ27" s="2"/>
      <c r="HK27" s="2"/>
      <c r="HL27" s="7"/>
      <c r="HM27" s="14"/>
      <c r="HN27" s="6"/>
      <c r="HO27" s="15"/>
      <c r="HP27" s="16"/>
      <c r="HQ27" s="1"/>
      <c r="HR27" s="2"/>
      <c r="HS27" s="2"/>
      <c r="HT27" s="2"/>
      <c r="HU27" s="2"/>
      <c r="HV27" s="2"/>
      <c r="HW27" s="7"/>
      <c r="HX27" s="14"/>
      <c r="HY27" s="6"/>
      <c r="HZ27" s="15"/>
      <c r="IA27" s="16"/>
      <c r="IB27" s="1"/>
      <c r="IC27" s="2"/>
      <c r="ID27" s="2"/>
      <c r="IE27" s="2"/>
      <c r="IF27" s="2"/>
      <c r="IG27" s="2"/>
      <c r="IH27" s="7"/>
      <c r="II27" s="14"/>
      <c r="IJ27" s="6"/>
      <c r="IK27" s="49"/>
      <c r="IL27" s="50"/>
    </row>
    <row r="28" spans="1:246" x14ac:dyDescent="0.25">
      <c r="A28" s="38">
        <v>6</v>
      </c>
      <c r="B28" s="28" t="s">
        <v>126</v>
      </c>
      <c r="C28" s="28"/>
      <c r="D28" s="29"/>
      <c r="E28" s="29" t="s">
        <v>16</v>
      </c>
      <c r="F28" s="59" t="s">
        <v>95</v>
      </c>
      <c r="G28" s="27" t="str">
        <f>IF(AND(OR($G$2="Y",$H$2="Y"),I28&lt;5,J28&lt;5),IF(AND(I28=#REF!,J28=#REF!),#REF!+1,1),"")</f>
        <v/>
      </c>
      <c r="H28" s="24" t="e">
        <f>IF(AND($H$2="Y",J28&gt;0,OR(AND(G28=1,#REF!=10),AND(G28=2,#REF!=20),AND(G28=3,#REF!=30),AND(G28=4,G70=40),AND(G28=5,G76=50),AND(G28=6,G83=60),AND(G28=7,G92=70),AND(G28=8,#REF!=80),AND(G28=9,G100=90),AND(G28=10,#REF!=100))),VLOOKUP(J28-1,SortLookup!$A$13:$B$16,2,FALSE),"")</f>
        <v>#REF!</v>
      </c>
      <c r="I28" s="39">
        <f>IF(ISNA(VLOOKUP(E28,SortLookup!$A$1:$B$5,2,FALSE))," ",VLOOKUP(E28,SortLookup!$A$1:$B$5,2,FALSE))</f>
        <v>0</v>
      </c>
      <c r="J28" s="25" t="str">
        <f>IF(ISNA(VLOOKUP(F28,SortLookup!$A$7:$B$11,2,FALSE))," ",VLOOKUP(F28,SortLookup!$A$7:$B$11,2,FALSE))</f>
        <v xml:space="preserve"> </v>
      </c>
      <c r="K28" s="77">
        <f t="shared" si="29"/>
        <v>200.8</v>
      </c>
      <c r="L28" s="78">
        <f t="shared" si="30"/>
        <v>189.3</v>
      </c>
      <c r="M28" s="26">
        <f t="shared" si="31"/>
        <v>5</v>
      </c>
      <c r="N28" s="31">
        <f t="shared" si="32"/>
        <v>6.5</v>
      </c>
      <c r="O28" s="79">
        <f t="shared" si="33"/>
        <v>13</v>
      </c>
      <c r="P28" s="36">
        <v>29.29</v>
      </c>
      <c r="Q28" s="33"/>
      <c r="R28" s="33"/>
      <c r="S28" s="33"/>
      <c r="T28" s="33"/>
      <c r="U28" s="33"/>
      <c r="V28" s="33"/>
      <c r="W28" s="34">
        <v>0</v>
      </c>
      <c r="X28" s="34">
        <v>0</v>
      </c>
      <c r="Y28" s="34">
        <v>0</v>
      </c>
      <c r="Z28" s="34">
        <v>0</v>
      </c>
      <c r="AA28" s="35">
        <v>0</v>
      </c>
      <c r="AB28" s="32">
        <f t="shared" si="34"/>
        <v>29.29</v>
      </c>
      <c r="AC28" s="31">
        <f t="shared" si="35"/>
        <v>0</v>
      </c>
      <c r="AD28" s="26">
        <f t="shared" si="36"/>
        <v>0</v>
      </c>
      <c r="AE28" s="60">
        <f t="shared" si="37"/>
        <v>29.29</v>
      </c>
      <c r="AF28" s="36">
        <v>47.76</v>
      </c>
      <c r="AG28" s="33"/>
      <c r="AH28" s="33"/>
      <c r="AI28" s="33"/>
      <c r="AJ28" s="34">
        <v>1</v>
      </c>
      <c r="AK28" s="34">
        <v>0</v>
      </c>
      <c r="AL28" s="34">
        <v>0</v>
      </c>
      <c r="AM28" s="34">
        <v>0</v>
      </c>
      <c r="AN28" s="35">
        <v>0</v>
      </c>
      <c r="AO28" s="32">
        <f t="shared" si="38"/>
        <v>47.76</v>
      </c>
      <c r="AP28" s="31">
        <f t="shared" si="39"/>
        <v>0.5</v>
      </c>
      <c r="AQ28" s="26">
        <f t="shared" si="40"/>
        <v>0</v>
      </c>
      <c r="AR28" s="60">
        <f t="shared" si="41"/>
        <v>48.26</v>
      </c>
      <c r="AS28" s="36">
        <v>52.88</v>
      </c>
      <c r="AT28" s="33"/>
      <c r="AU28" s="33"/>
      <c r="AV28" s="34">
        <v>0</v>
      </c>
      <c r="AW28" s="34">
        <v>0</v>
      </c>
      <c r="AX28" s="34">
        <v>0</v>
      </c>
      <c r="AY28" s="34">
        <v>0</v>
      </c>
      <c r="AZ28" s="35">
        <v>0</v>
      </c>
      <c r="BA28" s="32">
        <f t="shared" si="42"/>
        <v>52.88</v>
      </c>
      <c r="BB28" s="31">
        <f t="shared" si="43"/>
        <v>0</v>
      </c>
      <c r="BC28" s="26">
        <f t="shared" si="44"/>
        <v>0</v>
      </c>
      <c r="BD28" s="60">
        <f t="shared" si="45"/>
        <v>52.88</v>
      </c>
      <c r="BE28" s="32"/>
      <c r="BF28" s="57"/>
      <c r="BG28" s="34"/>
      <c r="BH28" s="34"/>
      <c r="BI28" s="34"/>
      <c r="BJ28" s="34"/>
      <c r="BK28" s="35"/>
      <c r="BL28" s="53">
        <f t="shared" si="46"/>
        <v>0</v>
      </c>
      <c r="BM28" s="46">
        <f t="shared" si="47"/>
        <v>0</v>
      </c>
      <c r="BN28" s="45">
        <f t="shared" si="48"/>
        <v>0</v>
      </c>
      <c r="BO28" s="44">
        <f t="shared" si="49"/>
        <v>0</v>
      </c>
      <c r="BP28" s="36">
        <v>43.61</v>
      </c>
      <c r="BQ28" s="33"/>
      <c r="BR28" s="33"/>
      <c r="BS28" s="33"/>
      <c r="BT28" s="34">
        <v>6</v>
      </c>
      <c r="BU28" s="34">
        <v>0</v>
      </c>
      <c r="BV28" s="34">
        <v>0</v>
      </c>
      <c r="BW28" s="34">
        <v>1</v>
      </c>
      <c r="BX28" s="35">
        <v>0</v>
      </c>
      <c r="BY28" s="32">
        <f t="shared" si="50"/>
        <v>43.61</v>
      </c>
      <c r="BZ28" s="31">
        <f t="shared" si="51"/>
        <v>3</v>
      </c>
      <c r="CA28" s="37">
        <f t="shared" si="52"/>
        <v>5</v>
      </c>
      <c r="CB28" s="102">
        <f t="shared" si="53"/>
        <v>51.61</v>
      </c>
      <c r="CC28" s="36">
        <v>15.76</v>
      </c>
      <c r="CD28" s="33"/>
      <c r="CE28" s="34">
        <v>6</v>
      </c>
      <c r="CF28" s="34">
        <v>0</v>
      </c>
      <c r="CG28" s="34">
        <v>0</v>
      </c>
      <c r="CH28" s="34">
        <v>0</v>
      </c>
      <c r="CI28" s="35">
        <v>0</v>
      </c>
      <c r="CJ28" s="32">
        <f t="shared" si="54"/>
        <v>15.76</v>
      </c>
      <c r="CK28" s="31">
        <f t="shared" si="55"/>
        <v>3</v>
      </c>
      <c r="CL28" s="26">
        <f t="shared" si="56"/>
        <v>0</v>
      </c>
      <c r="CM28" s="98">
        <f t="shared" si="57"/>
        <v>18.760000000000002</v>
      </c>
      <c r="CN28" s="1"/>
      <c r="CO28" s="1"/>
      <c r="CP28" s="2"/>
      <c r="CQ28" s="2"/>
      <c r="CR28" s="2"/>
      <c r="CS28" s="2"/>
      <c r="CT28" s="2"/>
      <c r="CU28" s="7"/>
      <c r="CV28" s="14"/>
      <c r="CW28" s="6"/>
      <c r="CX28" s="15"/>
      <c r="CY28" s="16"/>
      <c r="CZ28" s="1"/>
      <c r="DA28" s="2"/>
      <c r="DB28" s="2"/>
      <c r="DC28" s="2"/>
      <c r="DD28" s="2"/>
      <c r="DE28" s="2"/>
      <c r="DF28" s="7"/>
      <c r="DG28" s="14"/>
      <c r="DH28" s="6"/>
      <c r="DI28" s="15"/>
      <c r="DJ28" s="16"/>
      <c r="DK28" s="1"/>
      <c r="DL28" s="2"/>
      <c r="DM28" s="2"/>
      <c r="DN28" s="2"/>
      <c r="DO28" s="2"/>
      <c r="DP28" s="2"/>
      <c r="DQ28" s="7"/>
      <c r="DR28" s="14"/>
      <c r="DS28" s="6"/>
      <c r="DT28" s="15"/>
      <c r="DU28" s="16"/>
      <c r="DV28" s="1"/>
      <c r="DW28" s="2"/>
      <c r="DX28" s="2"/>
      <c r="DY28" s="2"/>
      <c r="DZ28" s="2"/>
      <c r="EA28" s="2"/>
      <c r="EB28" s="7"/>
      <c r="EC28" s="14"/>
      <c r="ED28" s="6"/>
      <c r="EE28" s="15"/>
      <c r="EF28" s="16"/>
      <c r="EG28" s="1"/>
      <c r="EH28" s="2"/>
      <c r="EI28" s="2"/>
      <c r="EJ28" s="2"/>
      <c r="EK28" s="2"/>
      <c r="EL28" s="2"/>
      <c r="EM28" s="7"/>
      <c r="EN28" s="14"/>
      <c r="EO28" s="6"/>
      <c r="EP28" s="15"/>
      <c r="EQ28" s="16"/>
      <c r="ER28" s="1"/>
      <c r="ES28" s="2"/>
      <c r="ET28" s="2"/>
      <c r="EU28" s="2"/>
      <c r="EV28" s="2"/>
      <c r="EW28" s="2"/>
      <c r="EX28" s="7"/>
      <c r="EY28" s="14"/>
      <c r="EZ28" s="6"/>
      <c r="FA28" s="15"/>
      <c r="FB28" s="16"/>
      <c r="FC28" s="1"/>
      <c r="FD28" s="2"/>
      <c r="FE28" s="2"/>
      <c r="FF28" s="2"/>
      <c r="FG28" s="2"/>
      <c r="FH28" s="2"/>
      <c r="FI28" s="7"/>
      <c r="FJ28" s="14"/>
      <c r="FK28" s="6"/>
      <c r="FL28" s="15"/>
      <c r="FM28" s="16"/>
      <c r="FN28" s="1"/>
      <c r="FO28" s="2"/>
      <c r="FP28" s="2"/>
      <c r="FQ28" s="2"/>
      <c r="FR28" s="2"/>
      <c r="FS28" s="2"/>
      <c r="FT28" s="7"/>
      <c r="FU28" s="14"/>
      <c r="FV28" s="6"/>
      <c r="FW28" s="15"/>
      <c r="FX28" s="16"/>
      <c r="FY28" s="1"/>
      <c r="FZ28" s="2"/>
      <c r="GA28" s="2"/>
      <c r="GB28" s="2"/>
      <c r="GC28" s="2"/>
      <c r="GD28" s="2"/>
      <c r="GE28" s="7"/>
      <c r="GF28" s="14"/>
      <c r="GG28" s="6"/>
      <c r="GH28" s="15"/>
      <c r="GI28" s="16"/>
      <c r="GJ28" s="1"/>
      <c r="GK28" s="2"/>
      <c r="GL28" s="2"/>
      <c r="GM28" s="2"/>
      <c r="GN28" s="2"/>
      <c r="GO28" s="2"/>
      <c r="GP28" s="7"/>
      <c r="GQ28" s="14"/>
      <c r="GR28" s="6"/>
      <c r="GS28" s="15"/>
      <c r="GT28" s="16"/>
      <c r="GU28" s="1"/>
      <c r="GV28" s="2"/>
      <c r="GW28" s="2"/>
      <c r="GX28" s="2"/>
      <c r="GY28" s="2"/>
      <c r="GZ28" s="2"/>
      <c r="HA28" s="7"/>
      <c r="HB28" s="14"/>
      <c r="HC28" s="6"/>
      <c r="HD28" s="15"/>
      <c r="HE28" s="16"/>
      <c r="HF28" s="1"/>
      <c r="HG28" s="2"/>
      <c r="HH28" s="2"/>
      <c r="HI28" s="2"/>
      <c r="HJ28" s="2"/>
      <c r="HK28" s="2"/>
      <c r="HL28" s="7"/>
      <c r="HM28" s="14"/>
      <c r="HN28" s="6"/>
      <c r="HO28" s="15"/>
      <c r="HP28" s="16"/>
      <c r="HQ28" s="1"/>
      <c r="HR28" s="2"/>
      <c r="HS28" s="2"/>
      <c r="HT28" s="2"/>
      <c r="HU28" s="2"/>
      <c r="HV28" s="2"/>
      <c r="HW28" s="7"/>
      <c r="HX28" s="14"/>
      <c r="HY28" s="6"/>
      <c r="HZ28" s="15"/>
      <c r="IA28" s="16"/>
      <c r="IB28" s="1"/>
      <c r="IC28" s="2"/>
      <c r="ID28" s="2"/>
      <c r="IE28" s="2"/>
      <c r="IF28" s="2"/>
      <c r="IG28" s="2"/>
      <c r="IH28" s="7"/>
      <c r="II28" s="14"/>
      <c r="IJ28" s="6"/>
      <c r="IK28" s="49"/>
      <c r="IL28" s="50"/>
    </row>
    <row r="29" spans="1:246" x14ac:dyDescent="0.25">
      <c r="A29" s="38">
        <v>7</v>
      </c>
      <c r="B29" s="86" t="s">
        <v>104</v>
      </c>
      <c r="C29" s="40"/>
      <c r="D29" s="41"/>
      <c r="E29" s="87" t="s">
        <v>16</v>
      </c>
      <c r="F29" s="88" t="s">
        <v>24</v>
      </c>
      <c r="G29" s="55" t="str">
        <f>IF(AND(OR($G$2="Y",$H$2="Y"),I29&lt;5,J29&lt;5),IF(AND(I29=I28,J29=J28),G28+1,1),"")</f>
        <v/>
      </c>
      <c r="H29" s="42" t="e">
        <f>IF(AND($H$2="Y",J29&gt;0,OR(AND(G29=1,#REF!=10),AND(G29=2,#REF!=20),AND(G29=3,#REF!=30),AND(G29=4,G56=40),AND(G29=5,G62=50),AND(G29=6,#REF!=60),AND(G29=7,G70=70),AND(G29=8,#REF!=80),AND(G29=9,G78=90),AND(G29=10,#REF!=100))),VLOOKUP(J29-1,SortLookup!$A$13:$B$16,2,FALSE),"")</f>
        <v>#REF!</v>
      </c>
      <c r="I29" s="43">
        <f>IF(ISNA(VLOOKUP(E29,SortLookup!$A$1:$B$5,2,FALSE))," ",VLOOKUP(E29,SortLookup!$A$1:$B$5,2,FALSE))</f>
        <v>0</v>
      </c>
      <c r="J29" s="51">
        <f>IF(ISNA(VLOOKUP(F29,SortLookup!$A$7:$B$11,2,FALSE))," ",VLOOKUP(F29,SortLookup!$A$7:$B$11,2,FALSE))</f>
        <v>4</v>
      </c>
      <c r="K29" s="74">
        <f t="shared" si="29"/>
        <v>227.07</v>
      </c>
      <c r="L29" s="75">
        <f t="shared" si="30"/>
        <v>196.57</v>
      </c>
      <c r="M29" s="45">
        <f t="shared" si="31"/>
        <v>13</v>
      </c>
      <c r="N29" s="46">
        <f t="shared" si="32"/>
        <v>17.5</v>
      </c>
      <c r="O29" s="76">
        <f t="shared" si="33"/>
        <v>35</v>
      </c>
      <c r="P29" s="52">
        <v>32.090000000000003</v>
      </c>
      <c r="Q29" s="47"/>
      <c r="R29" s="47"/>
      <c r="S29" s="47"/>
      <c r="T29" s="47"/>
      <c r="U29" s="47"/>
      <c r="V29" s="47"/>
      <c r="W29" s="48">
        <v>3</v>
      </c>
      <c r="X29" s="48">
        <v>1</v>
      </c>
      <c r="Y29" s="34">
        <v>0</v>
      </c>
      <c r="Z29" s="34">
        <v>0</v>
      </c>
      <c r="AA29" s="35">
        <v>0</v>
      </c>
      <c r="AB29" s="32">
        <f t="shared" si="34"/>
        <v>32.090000000000003</v>
      </c>
      <c r="AC29" s="31">
        <f t="shared" si="35"/>
        <v>1.5</v>
      </c>
      <c r="AD29" s="26">
        <f t="shared" si="36"/>
        <v>3</v>
      </c>
      <c r="AE29" s="60">
        <f t="shared" si="37"/>
        <v>36.590000000000003</v>
      </c>
      <c r="AF29" s="36">
        <v>33.5</v>
      </c>
      <c r="AG29" s="33"/>
      <c r="AH29" s="33"/>
      <c r="AI29" s="33"/>
      <c r="AJ29" s="34">
        <v>9</v>
      </c>
      <c r="AK29" s="34">
        <v>0</v>
      </c>
      <c r="AL29" s="34">
        <v>0</v>
      </c>
      <c r="AM29" s="34">
        <v>1</v>
      </c>
      <c r="AN29" s="35">
        <v>0</v>
      </c>
      <c r="AO29" s="32">
        <f t="shared" si="38"/>
        <v>33.5</v>
      </c>
      <c r="AP29" s="31">
        <f t="shared" si="39"/>
        <v>4.5</v>
      </c>
      <c r="AQ29" s="26">
        <f t="shared" si="40"/>
        <v>5</v>
      </c>
      <c r="AR29" s="60">
        <f t="shared" si="41"/>
        <v>43</v>
      </c>
      <c r="AS29" s="36">
        <v>60.11</v>
      </c>
      <c r="AT29" s="33"/>
      <c r="AU29" s="33"/>
      <c r="AV29" s="34">
        <v>7</v>
      </c>
      <c r="AW29" s="34">
        <v>0</v>
      </c>
      <c r="AX29" s="34">
        <v>1</v>
      </c>
      <c r="AY29" s="34">
        <v>0</v>
      </c>
      <c r="AZ29" s="35">
        <v>0</v>
      </c>
      <c r="BA29" s="32">
        <f t="shared" si="42"/>
        <v>60.11</v>
      </c>
      <c r="BB29" s="31">
        <f t="shared" si="43"/>
        <v>3.5</v>
      </c>
      <c r="BC29" s="26">
        <f t="shared" si="44"/>
        <v>5</v>
      </c>
      <c r="BD29" s="60">
        <f t="shared" si="45"/>
        <v>68.61</v>
      </c>
      <c r="BE29" s="32"/>
      <c r="BF29" s="57"/>
      <c r="BG29" s="34"/>
      <c r="BH29" s="34"/>
      <c r="BI29" s="34"/>
      <c r="BJ29" s="34"/>
      <c r="BK29" s="35"/>
      <c r="BL29" s="53">
        <f t="shared" si="46"/>
        <v>0</v>
      </c>
      <c r="BM29" s="46">
        <f t="shared" si="47"/>
        <v>0</v>
      </c>
      <c r="BN29" s="45">
        <f t="shared" si="48"/>
        <v>0</v>
      </c>
      <c r="BO29" s="44">
        <f t="shared" si="49"/>
        <v>0</v>
      </c>
      <c r="BP29" s="36">
        <v>51.42</v>
      </c>
      <c r="BQ29" s="33"/>
      <c r="BR29" s="33"/>
      <c r="BS29" s="33"/>
      <c r="BT29" s="34">
        <v>14</v>
      </c>
      <c r="BU29" s="34">
        <v>0</v>
      </c>
      <c r="BV29" s="34">
        <v>0</v>
      </c>
      <c r="BW29" s="34">
        <v>0</v>
      </c>
      <c r="BX29" s="35">
        <v>0</v>
      </c>
      <c r="BY29" s="32">
        <f t="shared" si="50"/>
        <v>51.42</v>
      </c>
      <c r="BZ29" s="31">
        <f t="shared" si="51"/>
        <v>7</v>
      </c>
      <c r="CA29" s="37">
        <f t="shared" si="52"/>
        <v>0</v>
      </c>
      <c r="CB29" s="102">
        <f t="shared" si="53"/>
        <v>58.42</v>
      </c>
      <c r="CC29" s="36">
        <v>19.45</v>
      </c>
      <c r="CD29" s="33"/>
      <c r="CE29" s="34">
        <v>2</v>
      </c>
      <c r="CF29" s="34">
        <v>0</v>
      </c>
      <c r="CG29" s="34">
        <v>0</v>
      </c>
      <c r="CH29" s="34">
        <v>0</v>
      </c>
      <c r="CI29" s="35">
        <v>0</v>
      </c>
      <c r="CJ29" s="32">
        <f t="shared" si="54"/>
        <v>19.45</v>
      </c>
      <c r="CK29" s="31">
        <f t="shared" si="55"/>
        <v>1</v>
      </c>
      <c r="CL29" s="26">
        <f t="shared" si="56"/>
        <v>0</v>
      </c>
      <c r="CM29" s="98">
        <f t="shared" si="57"/>
        <v>20.45</v>
      </c>
      <c r="CN29" s="1"/>
      <c r="CO29" s="1"/>
      <c r="CP29" s="2"/>
      <c r="CQ29" s="2"/>
      <c r="CR29" s="2"/>
      <c r="CS29" s="2"/>
      <c r="CT29" s="2"/>
      <c r="CU29" s="80"/>
      <c r="CV29" s="14"/>
      <c r="CW29" s="6"/>
      <c r="CX29" s="49"/>
      <c r="CY29" s="1"/>
      <c r="CZ29" s="1"/>
      <c r="DA29" s="2"/>
      <c r="DB29" s="2"/>
      <c r="DC29" s="2"/>
      <c r="DD29" s="2"/>
      <c r="DE29" s="2"/>
      <c r="DF29" s="80"/>
      <c r="DG29" s="14"/>
      <c r="DH29" s="6"/>
      <c r="DI29" s="49"/>
      <c r="DJ29" s="1"/>
      <c r="DK29" s="1"/>
      <c r="DL29" s="2"/>
      <c r="DM29" s="2"/>
      <c r="DN29" s="2"/>
      <c r="DO29" s="2"/>
      <c r="DP29" s="2"/>
      <c r="DQ29" s="80"/>
      <c r="DR29" s="14"/>
      <c r="DS29" s="6"/>
      <c r="DT29" s="49"/>
      <c r="DU29" s="1"/>
      <c r="DV29" s="1"/>
      <c r="DW29" s="2"/>
      <c r="DX29" s="2"/>
      <c r="DY29" s="2"/>
      <c r="DZ29" s="2"/>
      <c r="EA29" s="2"/>
      <c r="EB29" s="80"/>
      <c r="EC29" s="14"/>
      <c r="ED29" s="6"/>
      <c r="EE29" s="49"/>
      <c r="EF29" s="1"/>
      <c r="EG29" s="1"/>
      <c r="EH29" s="2"/>
      <c r="EI29" s="2"/>
      <c r="EJ29" s="2"/>
      <c r="EK29" s="2"/>
      <c r="EL29" s="2"/>
      <c r="EM29" s="80"/>
      <c r="EN29" s="14"/>
      <c r="EO29" s="6"/>
      <c r="EP29" s="49"/>
      <c r="EQ29" s="1"/>
      <c r="ER29" s="1"/>
      <c r="ES29" s="2"/>
      <c r="ET29" s="2"/>
      <c r="EU29" s="2"/>
      <c r="EV29" s="2"/>
      <c r="EW29" s="2"/>
      <c r="EX29" s="80"/>
      <c r="EY29" s="14"/>
      <c r="EZ29" s="6"/>
      <c r="FA29" s="49"/>
      <c r="FB29" s="1"/>
      <c r="FC29" s="1"/>
      <c r="FD29" s="2"/>
      <c r="FE29" s="2"/>
      <c r="FF29" s="2"/>
      <c r="FG29" s="2"/>
      <c r="FH29" s="2"/>
      <c r="FI29" s="80"/>
      <c r="FJ29" s="14"/>
      <c r="FK29" s="6"/>
      <c r="FL29" s="49"/>
      <c r="FM29" s="1"/>
      <c r="FN29" s="1"/>
      <c r="FO29" s="2"/>
      <c r="FP29" s="2"/>
      <c r="FQ29" s="2"/>
      <c r="FR29" s="2"/>
      <c r="FS29" s="2"/>
      <c r="FT29" s="80"/>
      <c r="FU29" s="14"/>
      <c r="FV29" s="6"/>
      <c r="FW29" s="49"/>
      <c r="FX29" s="1"/>
      <c r="FY29" s="1"/>
      <c r="FZ29" s="2"/>
      <c r="GA29" s="2"/>
      <c r="GB29" s="2"/>
      <c r="GC29" s="2"/>
      <c r="GD29" s="2"/>
      <c r="GE29" s="80"/>
      <c r="GF29" s="14"/>
      <c r="GG29" s="6"/>
      <c r="GH29" s="49"/>
      <c r="GI29" s="1"/>
      <c r="GJ29" s="1"/>
      <c r="GK29" s="2"/>
      <c r="GL29" s="2"/>
      <c r="GM29" s="2"/>
      <c r="GN29" s="2"/>
      <c r="GO29" s="2"/>
      <c r="GP29" s="80"/>
      <c r="GQ29" s="14"/>
      <c r="GR29" s="6"/>
      <c r="GS29" s="49"/>
      <c r="GT29" s="1"/>
      <c r="GU29" s="1"/>
      <c r="GV29" s="2"/>
      <c r="GW29" s="2"/>
      <c r="GX29" s="2"/>
      <c r="GY29" s="2"/>
      <c r="GZ29" s="2"/>
      <c r="HA29" s="80"/>
      <c r="HB29" s="14"/>
      <c r="HC29" s="6"/>
      <c r="HD29" s="49"/>
      <c r="HE29" s="1"/>
      <c r="HF29" s="1"/>
      <c r="HG29" s="2"/>
      <c r="HH29" s="2"/>
      <c r="HI29" s="2"/>
      <c r="HJ29" s="2"/>
      <c r="HK29" s="2"/>
      <c r="HL29" s="80"/>
      <c r="HM29" s="14"/>
      <c r="HN29" s="6"/>
      <c r="HO29" s="49"/>
      <c r="HP29" s="1"/>
      <c r="HQ29" s="1"/>
      <c r="HR29" s="2"/>
      <c r="HS29" s="2"/>
      <c r="HT29" s="2"/>
      <c r="HU29" s="2"/>
      <c r="HV29" s="2"/>
      <c r="HW29" s="80"/>
      <c r="HX29" s="14"/>
      <c r="HY29" s="6"/>
      <c r="HZ29" s="49"/>
      <c r="IA29" s="1"/>
      <c r="IB29" s="1"/>
      <c r="IC29" s="2"/>
      <c r="ID29" s="2"/>
      <c r="IE29" s="2"/>
      <c r="IF29" s="2"/>
      <c r="IG29" s="2"/>
      <c r="IH29" s="80"/>
      <c r="II29" s="14"/>
      <c r="IJ29" s="6"/>
      <c r="IK29" s="49"/>
      <c r="IL29" s="50"/>
    </row>
    <row r="30" spans="1:246" x14ac:dyDescent="0.25">
      <c r="A30" s="38">
        <v>8</v>
      </c>
      <c r="B30" s="28" t="s">
        <v>98</v>
      </c>
      <c r="C30" s="28"/>
      <c r="D30" s="29"/>
      <c r="E30" s="29" t="s">
        <v>16</v>
      </c>
      <c r="F30" s="59" t="s">
        <v>23</v>
      </c>
      <c r="G30" s="27" t="str">
        <f>IF(AND(OR($G$2="Y",$H$2="Y"),I30&lt;5,J30&lt;5),IF(AND(I30=#REF!,J30=#REF!),#REF!+1,1),"")</f>
        <v/>
      </c>
      <c r="H30" s="24" t="e">
        <f>IF(AND($H$2="Y",J30&gt;0,OR(AND(G30=1,#REF!=10),AND(G30=2,#REF!=20),AND(G30=3,#REF!=30),AND(G30=4,G77=40),AND(G30=5,G83=50),AND(G30=6,G90=60),AND(G30=7,G99=70),AND(G30=8,#REF!=80),AND(G30=9,G107=90),AND(G30=10,#REF!=100))),VLOOKUP(J30-1,SortLookup!$A$13:$B$16,2,FALSE),"")</f>
        <v>#REF!</v>
      </c>
      <c r="I30" s="39">
        <f>IF(ISNA(VLOOKUP(E30,SortLookup!$A$1:$B$5,2,FALSE))," ",VLOOKUP(E30,SortLookup!$A$1:$B$5,2,FALSE))</f>
        <v>0</v>
      </c>
      <c r="J30" s="25">
        <f>IF(ISNA(VLOOKUP(F30,SortLookup!$A$7:$B$11,2,FALSE))," ",VLOOKUP(F30,SortLookup!$A$7:$B$11,2,FALSE))</f>
        <v>3</v>
      </c>
      <c r="K30" s="74">
        <f t="shared" si="29"/>
        <v>244.04</v>
      </c>
      <c r="L30" s="75">
        <f t="shared" si="30"/>
        <v>207.54</v>
      </c>
      <c r="M30" s="45">
        <f t="shared" si="31"/>
        <v>21</v>
      </c>
      <c r="N30" s="46">
        <f t="shared" si="32"/>
        <v>15.5</v>
      </c>
      <c r="O30" s="76">
        <f t="shared" si="33"/>
        <v>31</v>
      </c>
      <c r="P30" s="36">
        <v>27.67</v>
      </c>
      <c r="Q30" s="33"/>
      <c r="R30" s="33"/>
      <c r="S30" s="33"/>
      <c r="T30" s="33"/>
      <c r="U30" s="33"/>
      <c r="V30" s="33"/>
      <c r="W30" s="34">
        <v>2</v>
      </c>
      <c r="X30" s="34">
        <v>1</v>
      </c>
      <c r="Y30" s="34">
        <v>0</v>
      </c>
      <c r="Z30" s="34">
        <v>0</v>
      </c>
      <c r="AA30" s="35">
        <v>0</v>
      </c>
      <c r="AB30" s="32">
        <f t="shared" si="34"/>
        <v>27.67</v>
      </c>
      <c r="AC30" s="31">
        <f t="shared" si="35"/>
        <v>1</v>
      </c>
      <c r="AD30" s="26">
        <f t="shared" si="36"/>
        <v>3</v>
      </c>
      <c r="AE30" s="60">
        <f t="shared" si="37"/>
        <v>31.67</v>
      </c>
      <c r="AF30" s="36">
        <v>38.33</v>
      </c>
      <c r="AG30" s="33"/>
      <c r="AH30" s="33"/>
      <c r="AI30" s="33"/>
      <c r="AJ30" s="34">
        <v>13</v>
      </c>
      <c r="AK30" s="34">
        <v>1</v>
      </c>
      <c r="AL30" s="34">
        <v>0</v>
      </c>
      <c r="AM30" s="34">
        <v>1</v>
      </c>
      <c r="AN30" s="35">
        <v>0</v>
      </c>
      <c r="AO30" s="32">
        <f t="shared" si="38"/>
        <v>38.33</v>
      </c>
      <c r="AP30" s="31">
        <f t="shared" si="39"/>
        <v>6.5</v>
      </c>
      <c r="AQ30" s="26">
        <f t="shared" si="40"/>
        <v>8</v>
      </c>
      <c r="AR30" s="60">
        <f t="shared" si="41"/>
        <v>52.83</v>
      </c>
      <c r="AS30" s="36">
        <v>82.47</v>
      </c>
      <c r="AT30" s="33"/>
      <c r="AU30" s="33"/>
      <c r="AV30" s="34">
        <v>7</v>
      </c>
      <c r="AW30" s="34">
        <v>0</v>
      </c>
      <c r="AX30" s="34">
        <v>1</v>
      </c>
      <c r="AY30" s="34">
        <v>0</v>
      </c>
      <c r="AZ30" s="35">
        <v>0</v>
      </c>
      <c r="BA30" s="32">
        <f t="shared" si="42"/>
        <v>82.47</v>
      </c>
      <c r="BB30" s="31">
        <f t="shared" si="43"/>
        <v>3.5</v>
      </c>
      <c r="BC30" s="26">
        <f t="shared" si="44"/>
        <v>5</v>
      </c>
      <c r="BD30" s="60">
        <f t="shared" si="45"/>
        <v>90.97</v>
      </c>
      <c r="BE30" s="32"/>
      <c r="BF30" s="57"/>
      <c r="BG30" s="34"/>
      <c r="BH30" s="34"/>
      <c r="BI30" s="34"/>
      <c r="BJ30" s="34"/>
      <c r="BK30" s="35"/>
      <c r="BL30" s="53">
        <f t="shared" si="46"/>
        <v>0</v>
      </c>
      <c r="BM30" s="46">
        <f t="shared" si="47"/>
        <v>0</v>
      </c>
      <c r="BN30" s="45">
        <f t="shared" si="48"/>
        <v>0</v>
      </c>
      <c r="BO30" s="44">
        <f t="shared" si="49"/>
        <v>0</v>
      </c>
      <c r="BP30" s="36">
        <v>44.64</v>
      </c>
      <c r="BQ30" s="33"/>
      <c r="BR30" s="33"/>
      <c r="BS30" s="33"/>
      <c r="BT30" s="34">
        <v>7</v>
      </c>
      <c r="BU30" s="34">
        <v>0</v>
      </c>
      <c r="BV30" s="34">
        <v>0</v>
      </c>
      <c r="BW30" s="34">
        <v>1</v>
      </c>
      <c r="BX30" s="35">
        <v>0</v>
      </c>
      <c r="BY30" s="32">
        <f t="shared" si="50"/>
        <v>44.64</v>
      </c>
      <c r="BZ30" s="31">
        <f t="shared" si="51"/>
        <v>3.5</v>
      </c>
      <c r="CA30" s="37">
        <f t="shared" si="52"/>
        <v>5</v>
      </c>
      <c r="CB30" s="102">
        <f t="shared" si="53"/>
        <v>53.14</v>
      </c>
      <c r="CC30" s="36">
        <v>14.43</v>
      </c>
      <c r="CD30" s="33"/>
      <c r="CE30" s="34">
        <v>2</v>
      </c>
      <c r="CF30" s="34">
        <v>0</v>
      </c>
      <c r="CG30" s="34">
        <v>0</v>
      </c>
      <c r="CH30" s="34">
        <v>0</v>
      </c>
      <c r="CI30" s="35">
        <v>0</v>
      </c>
      <c r="CJ30" s="32">
        <f t="shared" si="54"/>
        <v>14.43</v>
      </c>
      <c r="CK30" s="31">
        <f t="shared" si="55"/>
        <v>1</v>
      </c>
      <c r="CL30" s="26">
        <f t="shared" si="56"/>
        <v>0</v>
      </c>
      <c r="CM30" s="98">
        <f t="shared" si="57"/>
        <v>15.43</v>
      </c>
      <c r="CN30" s="1"/>
      <c r="CO30" s="1"/>
      <c r="CP30" s="2"/>
      <c r="CQ30" s="2"/>
      <c r="CR30" s="2"/>
      <c r="CS30" s="2"/>
      <c r="CT30" s="2"/>
      <c r="CU30" s="80"/>
      <c r="CV30" s="14"/>
      <c r="CW30" s="6"/>
      <c r="CX30" s="49"/>
      <c r="CY30" s="1"/>
      <c r="CZ30" s="1"/>
      <c r="DA30" s="2"/>
      <c r="DB30" s="2"/>
      <c r="DC30" s="2"/>
      <c r="DD30" s="2"/>
      <c r="DE30" s="2"/>
      <c r="DF30" s="80"/>
      <c r="DG30" s="14"/>
      <c r="DH30" s="6"/>
      <c r="DI30" s="49"/>
      <c r="DJ30" s="1"/>
      <c r="DK30" s="1"/>
      <c r="DL30" s="2"/>
      <c r="DM30" s="2"/>
      <c r="DN30" s="2"/>
      <c r="DO30" s="2"/>
      <c r="DP30" s="2"/>
      <c r="DQ30" s="80"/>
      <c r="DR30" s="14"/>
      <c r="DS30" s="6"/>
      <c r="DT30" s="49"/>
      <c r="DU30" s="1"/>
      <c r="DV30" s="1"/>
      <c r="DW30" s="2"/>
      <c r="DX30" s="2"/>
      <c r="DY30" s="2"/>
      <c r="DZ30" s="2"/>
      <c r="EA30" s="2"/>
      <c r="EB30" s="80"/>
      <c r="EC30" s="14"/>
      <c r="ED30" s="6"/>
      <c r="EE30" s="49"/>
      <c r="EF30" s="1"/>
      <c r="EG30" s="1"/>
      <c r="EH30" s="2"/>
      <c r="EI30" s="2"/>
      <c r="EJ30" s="2"/>
      <c r="EK30" s="2"/>
      <c r="EL30" s="2"/>
      <c r="EM30" s="80"/>
      <c r="EN30" s="14"/>
      <c r="EO30" s="6"/>
      <c r="EP30" s="49"/>
      <c r="EQ30" s="1"/>
      <c r="ER30" s="1"/>
      <c r="ES30" s="2"/>
      <c r="ET30" s="2"/>
      <c r="EU30" s="2"/>
      <c r="EV30" s="2"/>
      <c r="EW30" s="2"/>
      <c r="EX30" s="80"/>
      <c r="EY30" s="14"/>
      <c r="EZ30" s="6"/>
      <c r="FA30" s="49"/>
      <c r="FB30" s="1"/>
      <c r="FC30" s="1"/>
      <c r="FD30" s="2"/>
      <c r="FE30" s="2"/>
      <c r="FF30" s="2"/>
      <c r="FG30" s="2"/>
      <c r="FH30" s="2"/>
      <c r="FI30" s="80"/>
      <c r="FJ30" s="14"/>
      <c r="FK30" s="6"/>
      <c r="FL30" s="49"/>
      <c r="FM30" s="1"/>
      <c r="FN30" s="1"/>
      <c r="FO30" s="2"/>
      <c r="FP30" s="2"/>
      <c r="FQ30" s="2"/>
      <c r="FR30" s="2"/>
      <c r="FS30" s="2"/>
      <c r="FT30" s="80"/>
      <c r="FU30" s="14"/>
      <c r="FV30" s="6"/>
      <c r="FW30" s="49"/>
      <c r="FX30" s="1"/>
      <c r="FY30" s="1"/>
      <c r="FZ30" s="2"/>
      <c r="GA30" s="2"/>
      <c r="GB30" s="2"/>
      <c r="GC30" s="2"/>
      <c r="GD30" s="2"/>
      <c r="GE30" s="80"/>
      <c r="GF30" s="14"/>
      <c r="GG30" s="6"/>
      <c r="GH30" s="49"/>
      <c r="GI30" s="1"/>
      <c r="GJ30" s="1"/>
      <c r="GK30" s="2"/>
      <c r="GL30" s="2"/>
      <c r="GM30" s="2"/>
      <c r="GN30" s="2"/>
      <c r="GO30" s="2"/>
      <c r="GP30" s="80"/>
      <c r="GQ30" s="14"/>
      <c r="GR30" s="6"/>
      <c r="GS30" s="49"/>
      <c r="GT30" s="1"/>
      <c r="GU30" s="1"/>
      <c r="GV30" s="2"/>
      <c r="GW30" s="2"/>
      <c r="GX30" s="2"/>
      <c r="GY30" s="2"/>
      <c r="GZ30" s="2"/>
      <c r="HA30" s="80"/>
      <c r="HB30" s="14"/>
      <c r="HC30" s="6"/>
      <c r="HD30" s="49"/>
      <c r="HE30" s="1"/>
      <c r="HF30" s="1"/>
      <c r="HG30" s="2"/>
      <c r="HH30" s="2"/>
      <c r="HI30" s="2"/>
      <c r="HJ30" s="2"/>
      <c r="HK30" s="2"/>
      <c r="HL30" s="80"/>
      <c r="HM30" s="14"/>
      <c r="HN30" s="6"/>
      <c r="HO30" s="49"/>
      <c r="HP30" s="1"/>
      <c r="HQ30" s="1"/>
      <c r="HR30" s="2"/>
      <c r="HS30" s="2"/>
      <c r="HT30" s="2"/>
      <c r="HU30" s="2"/>
      <c r="HV30" s="2"/>
      <c r="HW30" s="80"/>
      <c r="HX30" s="14"/>
      <c r="HY30" s="6"/>
      <c r="HZ30" s="49"/>
      <c r="IA30" s="1"/>
      <c r="IB30" s="1"/>
      <c r="IC30" s="2"/>
      <c r="ID30" s="2"/>
      <c r="IE30" s="2"/>
      <c r="IF30" s="2"/>
      <c r="IG30" s="2"/>
      <c r="IH30" s="80"/>
      <c r="II30" s="14"/>
      <c r="IJ30" s="6"/>
      <c r="IK30" s="49"/>
      <c r="IL30" s="50"/>
    </row>
    <row r="31" spans="1:246" x14ac:dyDescent="0.25">
      <c r="A31" s="38">
        <v>9</v>
      </c>
      <c r="B31" s="86" t="s">
        <v>120</v>
      </c>
      <c r="C31" s="40"/>
      <c r="D31" s="41"/>
      <c r="E31" s="87" t="s">
        <v>16</v>
      </c>
      <c r="F31" s="88" t="s">
        <v>95</v>
      </c>
      <c r="G31" s="27" t="str">
        <f>IF(AND(OR($G$2="Y",$H$2="Y"),I31&lt;5,J31&lt;5),IF(AND(I31=#REF!,J31=#REF!),#REF!+1,1),"")</f>
        <v/>
      </c>
      <c r="H31" s="24" t="e">
        <f>IF(AND($H$2="Y",J31&gt;0,OR(AND(G31=1,#REF!=10),AND(G31=2,#REF!=20),AND(G31=3,#REF!=30),AND(G31=4,#REF!=40),AND(G31=5,#REF!=50),AND(G31=6,G63=60),AND(G31=7,G72=70),AND(G31=8,#REF!=80),AND(G31=9,G80=90),AND(G31=10,#REF!=100))),VLOOKUP(J31-1,SortLookup!$A$13:$B$16,2,FALSE),"")</f>
        <v>#REF!</v>
      </c>
      <c r="I31" s="39">
        <f>IF(ISNA(VLOOKUP(E31,SortLookup!$A$1:$B$5,2,FALSE))," ",VLOOKUP(E31,SortLookup!$A$1:$B$5,2,FALSE))</f>
        <v>0</v>
      </c>
      <c r="J31" s="25" t="str">
        <f>IF(ISNA(VLOOKUP(F31,SortLookup!$A$7:$B$11,2,FALSE))," ",VLOOKUP(F31,SortLookup!$A$7:$B$11,2,FALSE))</f>
        <v xml:space="preserve"> </v>
      </c>
      <c r="K31" s="74">
        <f t="shared" si="29"/>
        <v>265.69</v>
      </c>
      <c r="L31" s="75">
        <f t="shared" si="30"/>
        <v>243.19</v>
      </c>
      <c r="M31" s="45">
        <f t="shared" si="31"/>
        <v>14</v>
      </c>
      <c r="N31" s="46">
        <f t="shared" si="32"/>
        <v>8.5</v>
      </c>
      <c r="O31" s="76">
        <f t="shared" si="33"/>
        <v>17</v>
      </c>
      <c r="P31" s="36">
        <v>30.67</v>
      </c>
      <c r="Q31" s="33"/>
      <c r="R31" s="33"/>
      <c r="S31" s="33"/>
      <c r="T31" s="33"/>
      <c r="U31" s="33"/>
      <c r="V31" s="33"/>
      <c r="W31" s="34">
        <v>0</v>
      </c>
      <c r="X31" s="34">
        <v>1</v>
      </c>
      <c r="Y31" s="34">
        <v>0</v>
      </c>
      <c r="Z31" s="34">
        <v>0</v>
      </c>
      <c r="AA31" s="35">
        <v>0</v>
      </c>
      <c r="AB31" s="32">
        <f t="shared" si="34"/>
        <v>30.67</v>
      </c>
      <c r="AC31" s="31">
        <f t="shared" si="35"/>
        <v>0</v>
      </c>
      <c r="AD31" s="26">
        <f t="shared" si="36"/>
        <v>3</v>
      </c>
      <c r="AE31" s="60">
        <f t="shared" si="37"/>
        <v>33.67</v>
      </c>
      <c r="AF31" s="36">
        <v>44.17</v>
      </c>
      <c r="AG31" s="33"/>
      <c r="AH31" s="33"/>
      <c r="AI31" s="33"/>
      <c r="AJ31" s="34">
        <v>10</v>
      </c>
      <c r="AK31" s="34">
        <v>0</v>
      </c>
      <c r="AL31" s="34">
        <v>1</v>
      </c>
      <c r="AM31" s="34">
        <v>0</v>
      </c>
      <c r="AN31" s="35">
        <v>0</v>
      </c>
      <c r="AO31" s="32">
        <f t="shared" si="38"/>
        <v>44.17</v>
      </c>
      <c r="AP31" s="31">
        <f t="shared" si="39"/>
        <v>5</v>
      </c>
      <c r="AQ31" s="26">
        <f t="shared" si="40"/>
        <v>5</v>
      </c>
      <c r="AR31" s="60">
        <f t="shared" si="41"/>
        <v>54.17</v>
      </c>
      <c r="AS31" s="36">
        <v>93.78</v>
      </c>
      <c r="AT31" s="33"/>
      <c r="AU31" s="33"/>
      <c r="AV31" s="34">
        <v>0</v>
      </c>
      <c r="AW31" s="34">
        <v>0</v>
      </c>
      <c r="AX31" s="34">
        <v>0</v>
      </c>
      <c r="AY31" s="34">
        <v>0</v>
      </c>
      <c r="AZ31" s="35">
        <v>0</v>
      </c>
      <c r="BA31" s="32">
        <f t="shared" si="42"/>
        <v>93.78</v>
      </c>
      <c r="BB31" s="31">
        <f t="shared" si="43"/>
        <v>0</v>
      </c>
      <c r="BC31" s="26">
        <f t="shared" si="44"/>
        <v>0</v>
      </c>
      <c r="BD31" s="60">
        <f t="shared" si="45"/>
        <v>93.78</v>
      </c>
      <c r="BE31" s="32"/>
      <c r="BF31" s="57"/>
      <c r="BG31" s="34"/>
      <c r="BH31" s="34"/>
      <c r="BI31" s="34"/>
      <c r="BJ31" s="34"/>
      <c r="BK31" s="35"/>
      <c r="BL31" s="53">
        <f t="shared" si="46"/>
        <v>0</v>
      </c>
      <c r="BM31" s="46">
        <f t="shared" si="47"/>
        <v>0</v>
      </c>
      <c r="BN31" s="45">
        <f t="shared" si="48"/>
        <v>0</v>
      </c>
      <c r="BO31" s="44">
        <f t="shared" si="49"/>
        <v>0</v>
      </c>
      <c r="BP31" s="36">
        <v>56.09</v>
      </c>
      <c r="BQ31" s="33"/>
      <c r="BR31" s="33"/>
      <c r="BS31" s="33"/>
      <c r="BT31" s="34">
        <v>3</v>
      </c>
      <c r="BU31" s="34">
        <v>0</v>
      </c>
      <c r="BV31" s="34">
        <v>0</v>
      </c>
      <c r="BW31" s="34">
        <v>0</v>
      </c>
      <c r="BX31" s="35">
        <v>0</v>
      </c>
      <c r="BY31" s="32">
        <f t="shared" si="50"/>
        <v>56.09</v>
      </c>
      <c r="BZ31" s="31">
        <f t="shared" si="51"/>
        <v>1.5</v>
      </c>
      <c r="CA31" s="37">
        <f t="shared" si="52"/>
        <v>0</v>
      </c>
      <c r="CB31" s="102">
        <f t="shared" si="53"/>
        <v>57.59</v>
      </c>
      <c r="CC31" s="36">
        <v>18.48</v>
      </c>
      <c r="CD31" s="33"/>
      <c r="CE31" s="34">
        <v>4</v>
      </c>
      <c r="CF31" s="34">
        <v>2</v>
      </c>
      <c r="CG31" s="34">
        <v>0</v>
      </c>
      <c r="CH31" s="34">
        <v>0</v>
      </c>
      <c r="CI31" s="35">
        <v>0</v>
      </c>
      <c r="CJ31" s="32">
        <f t="shared" si="54"/>
        <v>18.48</v>
      </c>
      <c r="CK31" s="31">
        <f t="shared" si="55"/>
        <v>2</v>
      </c>
      <c r="CL31" s="26">
        <f t="shared" si="56"/>
        <v>6</v>
      </c>
      <c r="CM31" s="98">
        <f t="shared" si="57"/>
        <v>26.48</v>
      </c>
      <c r="CN31" s="1"/>
      <c r="CO31" s="1"/>
      <c r="CP31" s="2"/>
      <c r="CQ31" s="2"/>
      <c r="CR31" s="2"/>
      <c r="CS31" s="2"/>
      <c r="CT31" s="2"/>
      <c r="CU31" s="80"/>
      <c r="CV31" s="14"/>
      <c r="CW31" s="6"/>
      <c r="CX31" s="49"/>
      <c r="CY31" s="1"/>
      <c r="CZ31" s="1"/>
      <c r="DA31" s="2"/>
      <c r="DB31" s="2"/>
      <c r="DC31" s="2"/>
      <c r="DD31" s="2"/>
      <c r="DE31" s="2"/>
      <c r="DF31" s="80"/>
      <c r="DG31" s="14"/>
      <c r="DH31" s="6"/>
      <c r="DI31" s="49"/>
      <c r="DJ31" s="1"/>
      <c r="DK31" s="1"/>
      <c r="DL31" s="2"/>
      <c r="DM31" s="2"/>
      <c r="DN31" s="2"/>
      <c r="DO31" s="2"/>
      <c r="DP31" s="2"/>
      <c r="DQ31" s="80"/>
      <c r="DR31" s="14"/>
      <c r="DS31" s="6"/>
      <c r="DT31" s="49"/>
      <c r="DU31" s="1"/>
      <c r="DV31" s="1"/>
      <c r="DW31" s="2"/>
      <c r="DX31" s="2"/>
      <c r="DY31" s="2"/>
      <c r="DZ31" s="2"/>
      <c r="EA31" s="2"/>
      <c r="EB31" s="80"/>
      <c r="EC31" s="14"/>
      <c r="ED31" s="6"/>
      <c r="EE31" s="49"/>
      <c r="EF31" s="1"/>
      <c r="EG31" s="1"/>
      <c r="EH31" s="2"/>
      <c r="EI31" s="2"/>
      <c r="EJ31" s="2"/>
      <c r="EK31" s="2"/>
      <c r="EL31" s="2"/>
      <c r="EM31" s="80"/>
      <c r="EN31" s="14"/>
      <c r="EO31" s="6"/>
      <c r="EP31" s="49"/>
      <c r="EQ31" s="1"/>
      <c r="ER31" s="1"/>
      <c r="ES31" s="2"/>
      <c r="ET31" s="2"/>
      <c r="EU31" s="2"/>
      <c r="EV31" s="2"/>
      <c r="EW31" s="2"/>
      <c r="EX31" s="80"/>
      <c r="EY31" s="14"/>
      <c r="EZ31" s="6"/>
      <c r="FA31" s="49"/>
      <c r="FB31" s="1"/>
      <c r="FC31" s="1"/>
      <c r="FD31" s="2"/>
      <c r="FE31" s="2"/>
      <c r="FF31" s="2"/>
      <c r="FG31" s="2"/>
      <c r="FH31" s="2"/>
      <c r="FI31" s="80"/>
      <c r="FJ31" s="14"/>
      <c r="FK31" s="6"/>
      <c r="FL31" s="49"/>
      <c r="FM31" s="1"/>
      <c r="FN31" s="1"/>
      <c r="FO31" s="2"/>
      <c r="FP31" s="2"/>
      <c r="FQ31" s="2"/>
      <c r="FR31" s="2"/>
      <c r="FS31" s="2"/>
      <c r="FT31" s="80"/>
      <c r="FU31" s="14"/>
      <c r="FV31" s="6"/>
      <c r="FW31" s="49"/>
      <c r="FX31" s="1"/>
      <c r="FY31" s="1"/>
      <c r="FZ31" s="2"/>
      <c r="GA31" s="2"/>
      <c r="GB31" s="2"/>
      <c r="GC31" s="2"/>
      <c r="GD31" s="2"/>
      <c r="GE31" s="80"/>
      <c r="GF31" s="14"/>
      <c r="GG31" s="6"/>
      <c r="GH31" s="49"/>
      <c r="GI31" s="1"/>
      <c r="GJ31" s="1"/>
      <c r="GK31" s="2"/>
      <c r="GL31" s="2"/>
      <c r="GM31" s="2"/>
      <c r="GN31" s="2"/>
      <c r="GO31" s="2"/>
      <c r="GP31" s="80"/>
      <c r="GQ31" s="14"/>
      <c r="GR31" s="6"/>
      <c r="GS31" s="49"/>
      <c r="GT31" s="1"/>
      <c r="GU31" s="1"/>
      <c r="GV31" s="2"/>
      <c r="GW31" s="2"/>
      <c r="GX31" s="2"/>
      <c r="GY31" s="2"/>
      <c r="GZ31" s="2"/>
      <c r="HA31" s="80"/>
      <c r="HB31" s="14"/>
      <c r="HC31" s="6"/>
      <c r="HD31" s="49"/>
      <c r="HE31" s="1"/>
      <c r="HF31" s="1"/>
      <c r="HG31" s="2"/>
      <c r="HH31" s="2"/>
      <c r="HI31" s="2"/>
      <c r="HJ31" s="2"/>
      <c r="HK31" s="2"/>
      <c r="HL31" s="80"/>
      <c r="HM31" s="14"/>
      <c r="HN31" s="6"/>
      <c r="HO31" s="49"/>
      <c r="HP31" s="1"/>
      <c r="HQ31" s="1"/>
      <c r="HR31" s="2"/>
      <c r="HS31" s="2"/>
      <c r="HT31" s="2"/>
      <c r="HU31" s="2"/>
      <c r="HV31" s="2"/>
      <c r="HW31" s="80"/>
      <c r="HX31" s="14"/>
      <c r="HY31" s="6"/>
      <c r="HZ31" s="49"/>
      <c r="IA31" s="1"/>
      <c r="IB31" s="1"/>
      <c r="IC31" s="2"/>
      <c r="ID31" s="2"/>
      <c r="IE31" s="2"/>
      <c r="IF31" s="2"/>
      <c r="IG31" s="2"/>
      <c r="IH31" s="80"/>
      <c r="II31" s="14"/>
      <c r="IJ31" s="6"/>
      <c r="IK31" s="49"/>
      <c r="IL31" s="50"/>
    </row>
    <row r="32" spans="1:246" x14ac:dyDescent="0.25">
      <c r="A32" s="38">
        <v>10</v>
      </c>
      <c r="B32" s="82" t="s">
        <v>117</v>
      </c>
      <c r="C32" s="28"/>
      <c r="D32" s="29"/>
      <c r="E32" s="83" t="s">
        <v>16</v>
      </c>
      <c r="F32" s="84" t="s">
        <v>95</v>
      </c>
      <c r="G32" s="27" t="str">
        <f>IF(AND(OR($G$2="Y",$H$2="Y"),I32&lt;5,J32&lt;5),IF(AND(I32=I31,J32=J31),G31+1,1),"")</f>
        <v/>
      </c>
      <c r="H32" s="24" t="e">
        <f>IF(AND($H$2="Y",J32&gt;0,OR(AND(G32=1,#REF!=10),AND(G32=2,#REF!=20),AND(G32=3,#REF!=30),AND(G32=4,#REF!=40),AND(G32=5,#REF!=50),AND(G32=6,#REF!=60),AND(G32=7,G72=70),AND(G32=8,#REF!=80),AND(G32=9,G80=90),AND(G32=10,#REF!=100))),VLOOKUP(J32-1,SortLookup!$A$13:$B$16,2,FALSE),"")</f>
        <v>#REF!</v>
      </c>
      <c r="I32" s="39">
        <f>IF(ISNA(VLOOKUP(E32,SortLookup!$A$1:$B$5,2,FALSE))," ",VLOOKUP(E32,SortLookup!$A$1:$B$5,2,FALSE))</f>
        <v>0</v>
      </c>
      <c r="J32" s="25" t="str">
        <f>IF(ISNA(VLOOKUP(F32,SortLookup!$A$7:$B$11,2,FALSE))," ",VLOOKUP(F32,SortLookup!$A$7:$B$11,2,FALSE))</f>
        <v xml:space="preserve"> </v>
      </c>
      <c r="K32" s="74">
        <f t="shared" si="29"/>
        <v>270.18</v>
      </c>
      <c r="L32" s="75">
        <f t="shared" si="30"/>
        <v>265.68</v>
      </c>
      <c r="M32" s="45">
        <f t="shared" si="31"/>
        <v>0</v>
      </c>
      <c r="N32" s="46">
        <f t="shared" si="32"/>
        <v>4.5</v>
      </c>
      <c r="O32" s="76">
        <f t="shared" si="33"/>
        <v>9</v>
      </c>
      <c r="P32" s="36">
        <v>29.74</v>
      </c>
      <c r="Q32" s="33"/>
      <c r="R32" s="33"/>
      <c r="S32" s="33"/>
      <c r="T32" s="33"/>
      <c r="U32" s="33"/>
      <c r="V32" s="33"/>
      <c r="W32" s="34">
        <v>0</v>
      </c>
      <c r="X32" s="34">
        <v>0</v>
      </c>
      <c r="Y32" s="34">
        <v>0</v>
      </c>
      <c r="Z32" s="34">
        <v>0</v>
      </c>
      <c r="AA32" s="35">
        <v>0</v>
      </c>
      <c r="AB32" s="32">
        <f t="shared" si="34"/>
        <v>29.74</v>
      </c>
      <c r="AC32" s="31">
        <f t="shared" si="35"/>
        <v>0</v>
      </c>
      <c r="AD32" s="26">
        <f t="shared" si="36"/>
        <v>0</v>
      </c>
      <c r="AE32" s="60">
        <f t="shared" si="37"/>
        <v>29.74</v>
      </c>
      <c r="AF32" s="36">
        <v>64.12</v>
      </c>
      <c r="AG32" s="33"/>
      <c r="AH32" s="33"/>
      <c r="AI32" s="33"/>
      <c r="AJ32" s="34">
        <v>7</v>
      </c>
      <c r="AK32" s="34">
        <v>0</v>
      </c>
      <c r="AL32" s="34">
        <v>0</v>
      </c>
      <c r="AM32" s="34">
        <v>0</v>
      </c>
      <c r="AN32" s="35">
        <v>0</v>
      </c>
      <c r="AO32" s="32">
        <f t="shared" si="38"/>
        <v>64.12</v>
      </c>
      <c r="AP32" s="31">
        <f t="shared" si="39"/>
        <v>3.5</v>
      </c>
      <c r="AQ32" s="26">
        <f t="shared" si="40"/>
        <v>0</v>
      </c>
      <c r="AR32" s="60">
        <f t="shared" si="41"/>
        <v>67.62</v>
      </c>
      <c r="AS32" s="36">
        <v>61.75</v>
      </c>
      <c r="AT32" s="33"/>
      <c r="AU32" s="33"/>
      <c r="AV32" s="34">
        <v>0</v>
      </c>
      <c r="AW32" s="34">
        <v>0</v>
      </c>
      <c r="AX32" s="34">
        <v>0</v>
      </c>
      <c r="AY32" s="34">
        <v>0</v>
      </c>
      <c r="AZ32" s="35">
        <v>0</v>
      </c>
      <c r="BA32" s="32">
        <f t="shared" si="42"/>
        <v>61.75</v>
      </c>
      <c r="BB32" s="31">
        <f t="shared" si="43"/>
        <v>0</v>
      </c>
      <c r="BC32" s="26">
        <f t="shared" si="44"/>
        <v>0</v>
      </c>
      <c r="BD32" s="60">
        <f t="shared" si="45"/>
        <v>61.75</v>
      </c>
      <c r="BE32" s="32"/>
      <c r="BF32" s="57"/>
      <c r="BG32" s="34"/>
      <c r="BH32" s="34"/>
      <c r="BI32" s="34"/>
      <c r="BJ32" s="34"/>
      <c r="BK32" s="35"/>
      <c r="BL32" s="53">
        <f t="shared" si="46"/>
        <v>0</v>
      </c>
      <c r="BM32" s="46">
        <f t="shared" si="47"/>
        <v>0</v>
      </c>
      <c r="BN32" s="45">
        <f t="shared" si="48"/>
        <v>0</v>
      </c>
      <c r="BO32" s="44">
        <f t="shared" si="49"/>
        <v>0</v>
      </c>
      <c r="BP32" s="36">
        <v>79.569999999999993</v>
      </c>
      <c r="BQ32" s="33"/>
      <c r="BR32" s="33"/>
      <c r="BS32" s="33"/>
      <c r="BT32" s="34">
        <v>0</v>
      </c>
      <c r="BU32" s="34">
        <v>0</v>
      </c>
      <c r="BV32" s="34">
        <v>0</v>
      </c>
      <c r="BW32" s="34">
        <v>0</v>
      </c>
      <c r="BX32" s="35">
        <v>0</v>
      </c>
      <c r="BY32" s="32">
        <f t="shared" si="50"/>
        <v>79.569999999999993</v>
      </c>
      <c r="BZ32" s="31">
        <f t="shared" si="51"/>
        <v>0</v>
      </c>
      <c r="CA32" s="37">
        <f t="shared" si="52"/>
        <v>0</v>
      </c>
      <c r="CB32" s="102">
        <f t="shared" si="53"/>
        <v>79.569999999999993</v>
      </c>
      <c r="CC32" s="36">
        <v>30.5</v>
      </c>
      <c r="CD32" s="33"/>
      <c r="CE32" s="34">
        <v>2</v>
      </c>
      <c r="CF32" s="34">
        <v>0</v>
      </c>
      <c r="CG32" s="34">
        <v>0</v>
      </c>
      <c r="CH32" s="34">
        <v>0</v>
      </c>
      <c r="CI32" s="35">
        <v>0</v>
      </c>
      <c r="CJ32" s="32">
        <f t="shared" si="54"/>
        <v>30.5</v>
      </c>
      <c r="CK32" s="31">
        <f t="shared" si="55"/>
        <v>1</v>
      </c>
      <c r="CL32" s="26">
        <f t="shared" si="56"/>
        <v>0</v>
      </c>
      <c r="CM32" s="98">
        <f t="shared" si="57"/>
        <v>31.5</v>
      </c>
      <c r="CN32" s="1"/>
      <c r="CO32" s="1"/>
      <c r="CP32" s="2"/>
      <c r="CQ32" s="2"/>
      <c r="CR32" s="2"/>
      <c r="CS32" s="2"/>
      <c r="CT32" s="2"/>
      <c r="CU32" s="80"/>
      <c r="CV32" s="14"/>
      <c r="CW32" s="6"/>
      <c r="CX32" s="49"/>
      <c r="CY32" s="1"/>
      <c r="CZ32" s="1"/>
      <c r="DA32" s="2"/>
      <c r="DB32" s="2"/>
      <c r="DC32" s="2"/>
      <c r="DD32" s="2"/>
      <c r="DE32" s="2"/>
      <c r="DF32" s="80"/>
      <c r="DG32" s="14"/>
      <c r="DH32" s="6"/>
      <c r="DI32" s="49"/>
      <c r="DJ32" s="1"/>
      <c r="DK32" s="1"/>
      <c r="DL32" s="2"/>
      <c r="DM32" s="2"/>
      <c r="DN32" s="2"/>
      <c r="DO32" s="2"/>
      <c r="DP32" s="2"/>
      <c r="DQ32" s="80"/>
      <c r="DR32" s="14"/>
      <c r="DS32" s="6"/>
      <c r="DT32" s="49"/>
      <c r="DU32" s="1"/>
      <c r="DV32" s="1"/>
      <c r="DW32" s="2"/>
      <c r="DX32" s="2"/>
      <c r="DY32" s="2"/>
      <c r="DZ32" s="2"/>
      <c r="EA32" s="2"/>
      <c r="EB32" s="80"/>
      <c r="EC32" s="14"/>
      <c r="ED32" s="6"/>
      <c r="EE32" s="49"/>
      <c r="EF32" s="1"/>
      <c r="EG32" s="1"/>
      <c r="EH32" s="2"/>
      <c r="EI32" s="2"/>
      <c r="EJ32" s="2"/>
      <c r="EK32" s="2"/>
      <c r="EL32" s="2"/>
      <c r="EM32" s="80"/>
      <c r="EN32" s="14"/>
      <c r="EO32" s="6"/>
      <c r="EP32" s="49"/>
      <c r="EQ32" s="1"/>
      <c r="ER32" s="1"/>
      <c r="ES32" s="2"/>
      <c r="ET32" s="2"/>
      <c r="EU32" s="2"/>
      <c r="EV32" s="2"/>
      <c r="EW32" s="2"/>
      <c r="EX32" s="80"/>
      <c r="EY32" s="14"/>
      <c r="EZ32" s="6"/>
      <c r="FA32" s="49"/>
      <c r="FB32" s="1"/>
      <c r="FC32" s="1"/>
      <c r="FD32" s="2"/>
      <c r="FE32" s="2"/>
      <c r="FF32" s="2"/>
      <c r="FG32" s="2"/>
      <c r="FH32" s="2"/>
      <c r="FI32" s="80"/>
      <c r="FJ32" s="14"/>
      <c r="FK32" s="6"/>
      <c r="FL32" s="49"/>
      <c r="FM32" s="1"/>
      <c r="FN32" s="1"/>
      <c r="FO32" s="2"/>
      <c r="FP32" s="2"/>
      <c r="FQ32" s="2"/>
      <c r="FR32" s="2"/>
      <c r="FS32" s="2"/>
      <c r="FT32" s="80"/>
      <c r="FU32" s="14"/>
      <c r="FV32" s="6"/>
      <c r="FW32" s="49"/>
      <c r="FX32" s="1"/>
      <c r="FY32" s="1"/>
      <c r="FZ32" s="2"/>
      <c r="GA32" s="2"/>
      <c r="GB32" s="2"/>
      <c r="GC32" s="2"/>
      <c r="GD32" s="2"/>
      <c r="GE32" s="80"/>
      <c r="GF32" s="14"/>
      <c r="GG32" s="6"/>
      <c r="GH32" s="49"/>
      <c r="GI32" s="1"/>
      <c r="GJ32" s="1"/>
      <c r="GK32" s="2"/>
      <c r="GL32" s="2"/>
      <c r="GM32" s="2"/>
      <c r="GN32" s="2"/>
      <c r="GO32" s="2"/>
      <c r="GP32" s="80"/>
      <c r="GQ32" s="14"/>
      <c r="GR32" s="6"/>
      <c r="GS32" s="49"/>
      <c r="GT32" s="1"/>
      <c r="GU32" s="1"/>
      <c r="GV32" s="2"/>
      <c r="GW32" s="2"/>
      <c r="GX32" s="2"/>
      <c r="GY32" s="2"/>
      <c r="GZ32" s="2"/>
      <c r="HA32" s="80"/>
      <c r="HB32" s="14"/>
      <c r="HC32" s="6"/>
      <c r="HD32" s="49"/>
      <c r="HE32" s="1"/>
      <c r="HF32" s="1"/>
      <c r="HG32" s="2"/>
      <c r="HH32" s="2"/>
      <c r="HI32" s="2"/>
      <c r="HJ32" s="2"/>
      <c r="HK32" s="2"/>
      <c r="HL32" s="80"/>
      <c r="HM32" s="14"/>
      <c r="HN32" s="6"/>
      <c r="HO32" s="49"/>
      <c r="HP32" s="1"/>
      <c r="HQ32" s="1"/>
      <c r="HR32" s="2"/>
      <c r="HS32" s="2"/>
      <c r="HT32" s="2"/>
      <c r="HU32" s="2"/>
      <c r="HV32" s="2"/>
      <c r="HW32" s="80"/>
      <c r="HX32" s="14"/>
      <c r="HY32" s="6"/>
      <c r="HZ32" s="49"/>
      <c r="IA32" s="1"/>
      <c r="IB32" s="1"/>
      <c r="IC32" s="2"/>
      <c r="ID32" s="2"/>
      <c r="IE32" s="2"/>
      <c r="IF32" s="2"/>
      <c r="IG32" s="2"/>
      <c r="IH32" s="80"/>
      <c r="II32" s="14"/>
      <c r="IJ32" s="6"/>
      <c r="IK32" s="49"/>
      <c r="IL32" s="50"/>
    </row>
    <row r="33" spans="1:246" x14ac:dyDescent="0.25">
      <c r="A33" s="38">
        <v>11</v>
      </c>
      <c r="B33" s="28" t="s">
        <v>106</v>
      </c>
      <c r="C33" s="28"/>
      <c r="D33" s="29" t="s">
        <v>97</v>
      </c>
      <c r="E33" s="29" t="s">
        <v>16</v>
      </c>
      <c r="F33" s="59" t="s">
        <v>95</v>
      </c>
      <c r="G33" s="27" t="str">
        <f>IF(AND(OR($G$2="Y",$H$2="Y"),I33&lt;5,J33&lt;5),IF(AND(I33=I32,J33=J32),G32+1,1),"")</f>
        <v/>
      </c>
      <c r="H33" s="24" t="e">
        <f>IF(AND($H$2="Y",J33&gt;0,OR(AND(G33=1,#REF!=10),AND(G33=2,#REF!=20),AND(G33=3,#REF!=30),AND(G33=4,G95=40),AND(G33=5,G101=50),AND(G33=6,G108=60),AND(G33=7,G117=70),AND(G33=8,#REF!=80),AND(G33=9,G125=90),AND(G33=10,#REF!=100))),VLOOKUP(J33-1,SortLookup!$A$13:$B$16,2,FALSE),"")</f>
        <v>#REF!</v>
      </c>
      <c r="I33" s="39">
        <f>IF(ISNA(VLOOKUP(E33,SortLookup!$A$1:$B$5,2,FALSE))," ",VLOOKUP(E33,SortLookup!$A$1:$B$5,2,FALSE))</f>
        <v>0</v>
      </c>
      <c r="J33" s="25" t="str">
        <f>IF(ISNA(VLOOKUP(F33,SortLookup!$A$7:$B$11,2,FALSE))," ",VLOOKUP(F33,SortLookup!$A$7:$B$11,2,FALSE))</f>
        <v xml:space="preserve"> </v>
      </c>
      <c r="K33" s="74">
        <f t="shared" si="29"/>
        <v>275.99</v>
      </c>
      <c r="L33" s="75">
        <f t="shared" si="30"/>
        <v>260.49</v>
      </c>
      <c r="M33" s="45">
        <f t="shared" si="31"/>
        <v>5</v>
      </c>
      <c r="N33" s="46">
        <f t="shared" si="32"/>
        <v>10.5</v>
      </c>
      <c r="O33" s="76">
        <f t="shared" si="33"/>
        <v>21</v>
      </c>
      <c r="P33" s="36">
        <v>24.21</v>
      </c>
      <c r="Q33" s="33"/>
      <c r="R33" s="33"/>
      <c r="S33" s="33"/>
      <c r="T33" s="33"/>
      <c r="U33" s="33"/>
      <c r="V33" s="33"/>
      <c r="W33" s="34">
        <v>3</v>
      </c>
      <c r="X33" s="34">
        <v>0</v>
      </c>
      <c r="Y33" s="34">
        <v>1</v>
      </c>
      <c r="Z33" s="34">
        <v>0</v>
      </c>
      <c r="AA33" s="35">
        <v>0</v>
      </c>
      <c r="AB33" s="32">
        <f t="shared" si="34"/>
        <v>24.21</v>
      </c>
      <c r="AC33" s="31">
        <f t="shared" si="35"/>
        <v>1.5</v>
      </c>
      <c r="AD33" s="26">
        <f t="shared" si="36"/>
        <v>5</v>
      </c>
      <c r="AE33" s="60">
        <f t="shared" si="37"/>
        <v>30.71</v>
      </c>
      <c r="AF33" s="36">
        <v>96.39</v>
      </c>
      <c r="AG33" s="33"/>
      <c r="AH33" s="33"/>
      <c r="AI33" s="33"/>
      <c r="AJ33" s="34">
        <v>16</v>
      </c>
      <c r="AK33" s="34">
        <v>0</v>
      </c>
      <c r="AL33" s="34">
        <v>0</v>
      </c>
      <c r="AM33" s="34">
        <v>0</v>
      </c>
      <c r="AN33" s="35">
        <v>0</v>
      </c>
      <c r="AO33" s="32">
        <f t="shared" si="38"/>
        <v>96.39</v>
      </c>
      <c r="AP33" s="31">
        <f t="shared" si="39"/>
        <v>8</v>
      </c>
      <c r="AQ33" s="26">
        <f t="shared" si="40"/>
        <v>0</v>
      </c>
      <c r="AR33" s="60">
        <f t="shared" si="41"/>
        <v>104.39</v>
      </c>
      <c r="AS33" s="36">
        <v>53.28</v>
      </c>
      <c r="AT33" s="33"/>
      <c r="AU33" s="33"/>
      <c r="AV33" s="34">
        <v>0</v>
      </c>
      <c r="AW33" s="34">
        <v>0</v>
      </c>
      <c r="AX33" s="34">
        <v>0</v>
      </c>
      <c r="AY33" s="34">
        <v>0</v>
      </c>
      <c r="AZ33" s="35">
        <v>0</v>
      </c>
      <c r="BA33" s="32">
        <f t="shared" si="42"/>
        <v>53.28</v>
      </c>
      <c r="BB33" s="31">
        <f t="shared" si="43"/>
        <v>0</v>
      </c>
      <c r="BC33" s="26">
        <f t="shared" si="44"/>
        <v>0</v>
      </c>
      <c r="BD33" s="60">
        <f t="shared" si="45"/>
        <v>53.28</v>
      </c>
      <c r="BE33" s="32"/>
      <c r="BF33" s="57"/>
      <c r="BG33" s="34"/>
      <c r="BH33" s="34"/>
      <c r="BI33" s="34"/>
      <c r="BJ33" s="34"/>
      <c r="BK33" s="35"/>
      <c r="BL33" s="53">
        <f t="shared" si="46"/>
        <v>0</v>
      </c>
      <c r="BM33" s="46">
        <f t="shared" si="47"/>
        <v>0</v>
      </c>
      <c r="BN33" s="45">
        <f t="shared" si="48"/>
        <v>0</v>
      </c>
      <c r="BO33" s="44">
        <f t="shared" si="49"/>
        <v>0</v>
      </c>
      <c r="BP33" s="36">
        <v>65.52</v>
      </c>
      <c r="BQ33" s="33"/>
      <c r="BR33" s="33"/>
      <c r="BS33" s="33"/>
      <c r="BT33" s="34">
        <v>2</v>
      </c>
      <c r="BU33" s="34">
        <v>0</v>
      </c>
      <c r="BV33" s="34">
        <v>0</v>
      </c>
      <c r="BW33" s="34">
        <v>0</v>
      </c>
      <c r="BX33" s="35">
        <v>0</v>
      </c>
      <c r="BY33" s="32">
        <f t="shared" si="50"/>
        <v>65.52</v>
      </c>
      <c r="BZ33" s="31">
        <f t="shared" si="51"/>
        <v>1</v>
      </c>
      <c r="CA33" s="37">
        <f t="shared" si="52"/>
        <v>0</v>
      </c>
      <c r="CB33" s="102">
        <f t="shared" si="53"/>
        <v>66.52</v>
      </c>
      <c r="CC33" s="36">
        <v>21.09</v>
      </c>
      <c r="CD33" s="33"/>
      <c r="CE33" s="34">
        <v>0</v>
      </c>
      <c r="CF33" s="34">
        <v>0</v>
      </c>
      <c r="CG33" s="34">
        <v>0</v>
      </c>
      <c r="CH33" s="34">
        <v>0</v>
      </c>
      <c r="CI33" s="35">
        <v>0</v>
      </c>
      <c r="CJ33" s="32">
        <f t="shared" si="54"/>
        <v>21.09</v>
      </c>
      <c r="CK33" s="31">
        <f t="shared" si="55"/>
        <v>0</v>
      </c>
      <c r="CL33" s="26">
        <f t="shared" si="56"/>
        <v>0</v>
      </c>
      <c r="CM33" s="98">
        <f t="shared" si="57"/>
        <v>21.09</v>
      </c>
      <c r="IL33" s="50"/>
    </row>
    <row r="34" spans="1:246" x14ac:dyDescent="0.25">
      <c r="A34" s="38">
        <v>12</v>
      </c>
      <c r="B34" s="28" t="s">
        <v>99</v>
      </c>
      <c r="C34" s="28"/>
      <c r="D34" s="29"/>
      <c r="E34" s="29" t="s">
        <v>16</v>
      </c>
      <c r="F34" s="59" t="s">
        <v>24</v>
      </c>
      <c r="G34" s="27" t="str">
        <f>IF(AND(OR($G$2="Y",$H$2="Y"),I34&lt;5,J34&lt;5),IF(AND(I34=I33,J34=J33),G33+1,1),"")</f>
        <v/>
      </c>
      <c r="H34" s="24" t="e">
        <f>IF(AND($H$2="Y",J34&gt;0,OR(AND(G34=1,#REF!=10),AND(G34=2,#REF!=20),AND(G34=3,#REF!=30),AND(G34=4,G77=40),AND(G34=5,G83=50),AND(G34=6,G90=60),AND(G34=7,G99=70),AND(G34=8,#REF!=80),AND(G34=9,G107=90),AND(G34=10,#REF!=100))),VLOOKUP(J34-1,SortLookup!$A$13:$B$16,2,FALSE),"")</f>
        <v>#REF!</v>
      </c>
      <c r="I34" s="39">
        <f>IF(ISNA(VLOOKUP(E34,SortLookup!$A$1:$B$5,2,FALSE))," ",VLOOKUP(E34,SortLookup!$A$1:$B$5,2,FALSE))</f>
        <v>0</v>
      </c>
      <c r="J34" s="25">
        <f>IF(ISNA(VLOOKUP(F34,SortLookup!$A$7:$B$11,2,FALSE))," ",VLOOKUP(F34,SortLookup!$A$7:$B$11,2,FALSE))</f>
        <v>4</v>
      </c>
      <c r="K34" s="74">
        <f t="shared" si="29"/>
        <v>283.67</v>
      </c>
      <c r="L34" s="75">
        <f t="shared" si="30"/>
        <v>253.17</v>
      </c>
      <c r="M34" s="45">
        <f t="shared" si="31"/>
        <v>21</v>
      </c>
      <c r="N34" s="46">
        <f t="shared" si="32"/>
        <v>9.5</v>
      </c>
      <c r="O34" s="76">
        <f t="shared" si="33"/>
        <v>19</v>
      </c>
      <c r="P34" s="36">
        <v>47</v>
      </c>
      <c r="Q34" s="33"/>
      <c r="R34" s="33"/>
      <c r="S34" s="33"/>
      <c r="T34" s="33"/>
      <c r="U34" s="33"/>
      <c r="V34" s="33"/>
      <c r="W34" s="34">
        <v>1</v>
      </c>
      <c r="X34" s="34">
        <v>1</v>
      </c>
      <c r="Y34" s="34">
        <v>0</v>
      </c>
      <c r="Z34" s="34">
        <v>0</v>
      </c>
      <c r="AA34" s="35">
        <v>0</v>
      </c>
      <c r="AB34" s="32">
        <f t="shared" si="34"/>
        <v>47</v>
      </c>
      <c r="AC34" s="31">
        <f t="shared" si="35"/>
        <v>0.5</v>
      </c>
      <c r="AD34" s="26">
        <f t="shared" si="36"/>
        <v>3</v>
      </c>
      <c r="AE34" s="60">
        <f t="shared" si="37"/>
        <v>50.5</v>
      </c>
      <c r="AF34" s="36">
        <v>47.53</v>
      </c>
      <c r="AG34" s="33"/>
      <c r="AH34" s="33"/>
      <c r="AI34" s="33"/>
      <c r="AJ34" s="34">
        <v>0</v>
      </c>
      <c r="AK34" s="34">
        <v>1</v>
      </c>
      <c r="AL34" s="34">
        <v>0</v>
      </c>
      <c r="AM34" s="34">
        <v>1</v>
      </c>
      <c r="AN34" s="35">
        <v>0</v>
      </c>
      <c r="AO34" s="32">
        <f t="shared" si="38"/>
        <v>47.53</v>
      </c>
      <c r="AP34" s="31">
        <f t="shared" si="39"/>
        <v>0</v>
      </c>
      <c r="AQ34" s="26">
        <f t="shared" si="40"/>
        <v>8</v>
      </c>
      <c r="AR34" s="60">
        <f t="shared" si="41"/>
        <v>55.53</v>
      </c>
      <c r="AS34" s="36">
        <v>72.02</v>
      </c>
      <c r="AT34" s="33"/>
      <c r="AU34" s="33"/>
      <c r="AV34" s="34">
        <v>0</v>
      </c>
      <c r="AW34" s="34">
        <v>0</v>
      </c>
      <c r="AX34" s="34">
        <v>0</v>
      </c>
      <c r="AY34" s="34">
        <v>0</v>
      </c>
      <c r="AZ34" s="35">
        <v>0</v>
      </c>
      <c r="BA34" s="32">
        <f t="shared" si="42"/>
        <v>72.02</v>
      </c>
      <c r="BB34" s="31">
        <f t="shared" si="43"/>
        <v>0</v>
      </c>
      <c r="BC34" s="26">
        <f t="shared" si="44"/>
        <v>0</v>
      </c>
      <c r="BD34" s="60">
        <f t="shared" si="45"/>
        <v>72.02</v>
      </c>
      <c r="BE34" s="32"/>
      <c r="BF34" s="57"/>
      <c r="BG34" s="34"/>
      <c r="BH34" s="34"/>
      <c r="BI34" s="34"/>
      <c r="BJ34" s="34"/>
      <c r="BK34" s="35"/>
      <c r="BL34" s="53">
        <f t="shared" si="46"/>
        <v>0</v>
      </c>
      <c r="BM34" s="46">
        <f t="shared" si="47"/>
        <v>0</v>
      </c>
      <c r="BN34" s="45">
        <f t="shared" si="48"/>
        <v>0</v>
      </c>
      <c r="BO34" s="44">
        <f t="shared" si="49"/>
        <v>0</v>
      </c>
      <c r="BP34" s="36">
        <v>57.56</v>
      </c>
      <c r="BQ34" s="33"/>
      <c r="BR34" s="33"/>
      <c r="BS34" s="33"/>
      <c r="BT34" s="34">
        <v>15</v>
      </c>
      <c r="BU34" s="34">
        <v>0</v>
      </c>
      <c r="BV34" s="34">
        <v>1</v>
      </c>
      <c r="BW34" s="34">
        <v>1</v>
      </c>
      <c r="BX34" s="35">
        <v>0</v>
      </c>
      <c r="BY34" s="32">
        <f t="shared" si="50"/>
        <v>57.56</v>
      </c>
      <c r="BZ34" s="31">
        <f t="shared" si="51"/>
        <v>7.5</v>
      </c>
      <c r="CA34" s="37">
        <f t="shared" si="52"/>
        <v>10</v>
      </c>
      <c r="CB34" s="102">
        <f t="shared" si="53"/>
        <v>75.06</v>
      </c>
      <c r="CC34" s="36">
        <v>29.06</v>
      </c>
      <c r="CD34" s="33"/>
      <c r="CE34" s="34">
        <v>3</v>
      </c>
      <c r="CF34" s="34">
        <v>0</v>
      </c>
      <c r="CG34" s="34">
        <v>0</v>
      </c>
      <c r="CH34" s="34">
        <v>0</v>
      </c>
      <c r="CI34" s="35">
        <v>0</v>
      </c>
      <c r="CJ34" s="32">
        <f t="shared" si="54"/>
        <v>29.06</v>
      </c>
      <c r="CK34" s="31">
        <f t="shared" si="55"/>
        <v>1.5</v>
      </c>
      <c r="CL34" s="26">
        <f t="shared" si="56"/>
        <v>0</v>
      </c>
      <c r="CM34" s="98">
        <f t="shared" si="57"/>
        <v>30.56</v>
      </c>
      <c r="CX34" s="4"/>
      <c r="CY34" s="4"/>
      <c r="DI34" s="4"/>
      <c r="DJ34" s="4"/>
      <c r="DT34" s="4"/>
      <c r="DU34" s="4"/>
      <c r="EE34" s="4"/>
      <c r="EF34" s="4"/>
      <c r="EP34" s="4"/>
      <c r="EQ34" s="4"/>
      <c r="FA34" s="4"/>
      <c r="FB34" s="4"/>
      <c r="FL34" s="4"/>
      <c r="FM34" s="4"/>
      <c r="FW34" s="4"/>
      <c r="FX34" s="4"/>
      <c r="GH34" s="4"/>
      <c r="GI34" s="4"/>
      <c r="GS34" s="4"/>
      <c r="GT34" s="4"/>
      <c r="HD34" s="4"/>
      <c r="HE34" s="4"/>
      <c r="HO34" s="4"/>
      <c r="HP34" s="4"/>
      <c r="HZ34" s="4"/>
      <c r="IA34" s="4"/>
      <c r="IL34" s="50"/>
    </row>
    <row r="35" spans="1:246" x14ac:dyDescent="0.25">
      <c r="A35" s="38">
        <v>13</v>
      </c>
      <c r="B35" s="28" t="s">
        <v>105</v>
      </c>
      <c r="C35" s="28"/>
      <c r="D35" s="29"/>
      <c r="E35" s="29" t="s">
        <v>16</v>
      </c>
      <c r="F35" s="59" t="s">
        <v>24</v>
      </c>
      <c r="G35" s="27" t="str">
        <f>IF(AND(OR($G$2="Y",$H$2="Y"),I35&lt;5,J35&lt;5),IF(AND(I35=#REF!,J35=#REF!),#REF!+1,1),"")</f>
        <v/>
      </c>
      <c r="H35" s="24" t="e">
        <f>IF(AND($H$2="Y",J35&gt;0,OR(AND(G35=1,#REF!=10),AND(G35=2,#REF!=20),AND(G35=3,#REF!=30),AND(G35=4,G78=40),AND(G35=5,G84=50),AND(G35=6,G91=60),AND(G35=7,G100=70),AND(G35=8,#REF!=80),AND(G35=9,G108=90),AND(G35=10,#REF!=100))),VLOOKUP(J35-1,SortLookup!$A$13:$B$16,2,FALSE),"")</f>
        <v>#REF!</v>
      </c>
      <c r="I35" s="39">
        <f>IF(ISNA(VLOOKUP(E35,SortLookup!$A$1:$B$5,2,FALSE))," ",VLOOKUP(E35,SortLookup!$A$1:$B$5,2,FALSE))</f>
        <v>0</v>
      </c>
      <c r="J35" s="25">
        <f>IF(ISNA(VLOOKUP(F35,SortLookup!$A$7:$B$11,2,FALSE))," ",VLOOKUP(F35,SortLookup!$A$7:$B$11,2,FALSE))</f>
        <v>4</v>
      </c>
      <c r="K35" s="74">
        <f t="shared" si="29"/>
        <v>285.57</v>
      </c>
      <c r="L35" s="75">
        <f t="shared" si="30"/>
        <v>243.07</v>
      </c>
      <c r="M35" s="45">
        <f t="shared" si="31"/>
        <v>24</v>
      </c>
      <c r="N35" s="46">
        <f t="shared" si="32"/>
        <v>18.5</v>
      </c>
      <c r="O35" s="76">
        <f t="shared" si="33"/>
        <v>37</v>
      </c>
      <c r="P35" s="36">
        <v>39.21</v>
      </c>
      <c r="Q35" s="33"/>
      <c r="R35" s="33"/>
      <c r="S35" s="33"/>
      <c r="T35" s="33"/>
      <c r="U35" s="33"/>
      <c r="V35" s="33"/>
      <c r="W35" s="34">
        <v>6</v>
      </c>
      <c r="X35" s="34">
        <v>2</v>
      </c>
      <c r="Y35" s="34">
        <v>0</v>
      </c>
      <c r="Z35" s="34">
        <v>0</v>
      </c>
      <c r="AA35" s="35">
        <v>0</v>
      </c>
      <c r="AB35" s="32">
        <f t="shared" si="34"/>
        <v>39.21</v>
      </c>
      <c r="AC35" s="31">
        <f t="shared" si="35"/>
        <v>3</v>
      </c>
      <c r="AD35" s="26">
        <f t="shared" si="36"/>
        <v>6</v>
      </c>
      <c r="AE35" s="60">
        <f t="shared" si="37"/>
        <v>48.21</v>
      </c>
      <c r="AF35" s="36">
        <v>56.43</v>
      </c>
      <c r="AG35" s="33"/>
      <c r="AH35" s="33"/>
      <c r="AI35" s="33"/>
      <c r="AJ35" s="34">
        <v>5</v>
      </c>
      <c r="AK35" s="34">
        <v>0</v>
      </c>
      <c r="AL35" s="34">
        <v>0</v>
      </c>
      <c r="AM35" s="34">
        <v>0</v>
      </c>
      <c r="AN35" s="35">
        <v>0</v>
      </c>
      <c r="AO35" s="32">
        <f t="shared" si="38"/>
        <v>56.43</v>
      </c>
      <c r="AP35" s="31">
        <f t="shared" si="39"/>
        <v>2.5</v>
      </c>
      <c r="AQ35" s="26">
        <f t="shared" si="40"/>
        <v>0</v>
      </c>
      <c r="AR35" s="60">
        <f t="shared" si="41"/>
        <v>58.93</v>
      </c>
      <c r="AS35" s="36">
        <v>65.75</v>
      </c>
      <c r="AT35" s="33"/>
      <c r="AU35" s="33"/>
      <c r="AV35" s="34">
        <v>7</v>
      </c>
      <c r="AW35" s="34">
        <v>0</v>
      </c>
      <c r="AX35" s="34">
        <v>1</v>
      </c>
      <c r="AY35" s="34">
        <v>0</v>
      </c>
      <c r="AZ35" s="35">
        <v>0</v>
      </c>
      <c r="BA35" s="32">
        <f t="shared" si="42"/>
        <v>65.75</v>
      </c>
      <c r="BB35" s="31">
        <f t="shared" si="43"/>
        <v>3.5</v>
      </c>
      <c r="BC35" s="26">
        <f t="shared" si="44"/>
        <v>5</v>
      </c>
      <c r="BD35" s="60">
        <f t="shared" si="45"/>
        <v>74.25</v>
      </c>
      <c r="BE35" s="32"/>
      <c r="BF35" s="57"/>
      <c r="BG35" s="34"/>
      <c r="BH35" s="34"/>
      <c r="BI35" s="34"/>
      <c r="BJ35" s="34"/>
      <c r="BK35" s="35"/>
      <c r="BL35" s="53">
        <f t="shared" si="46"/>
        <v>0</v>
      </c>
      <c r="BM35" s="46">
        <f t="shared" si="47"/>
        <v>0</v>
      </c>
      <c r="BN35" s="45">
        <f t="shared" si="48"/>
        <v>0</v>
      </c>
      <c r="BO35" s="44">
        <f t="shared" si="49"/>
        <v>0</v>
      </c>
      <c r="BP35" s="36">
        <v>56.22</v>
      </c>
      <c r="BQ35" s="33"/>
      <c r="BR35" s="33"/>
      <c r="BS35" s="33"/>
      <c r="BT35" s="34">
        <v>12</v>
      </c>
      <c r="BU35" s="34">
        <v>1</v>
      </c>
      <c r="BV35" s="34">
        <v>1</v>
      </c>
      <c r="BW35" s="34">
        <v>1</v>
      </c>
      <c r="BX35" s="35">
        <v>0</v>
      </c>
      <c r="BY35" s="32">
        <f t="shared" si="50"/>
        <v>56.22</v>
      </c>
      <c r="BZ35" s="31">
        <f t="shared" si="51"/>
        <v>6</v>
      </c>
      <c r="CA35" s="37">
        <f t="shared" si="52"/>
        <v>13</v>
      </c>
      <c r="CB35" s="102">
        <f t="shared" si="53"/>
        <v>75.22</v>
      </c>
      <c r="CC35" s="36">
        <v>25.46</v>
      </c>
      <c r="CD35" s="33"/>
      <c r="CE35" s="34">
        <v>7</v>
      </c>
      <c r="CF35" s="34">
        <v>0</v>
      </c>
      <c r="CG35" s="34">
        <v>0</v>
      </c>
      <c r="CH35" s="34">
        <v>0</v>
      </c>
      <c r="CI35" s="35">
        <v>0</v>
      </c>
      <c r="CJ35" s="32">
        <f t="shared" si="54"/>
        <v>25.46</v>
      </c>
      <c r="CK35" s="31">
        <f t="shared" si="55"/>
        <v>3.5</v>
      </c>
      <c r="CL35" s="26">
        <f t="shared" si="56"/>
        <v>0</v>
      </c>
      <c r="CM35" s="98">
        <f t="shared" si="57"/>
        <v>28.96</v>
      </c>
      <c r="CN35" s="1"/>
      <c r="CO35" s="1"/>
      <c r="CP35" s="2"/>
      <c r="CQ35" s="2"/>
      <c r="CR35" s="2"/>
      <c r="CS35" s="2"/>
      <c r="CT35" s="2"/>
      <c r="CU35" s="80"/>
      <c r="CV35" s="14"/>
      <c r="CW35" s="6"/>
      <c r="CX35" s="49"/>
      <c r="CY35" s="1"/>
      <c r="CZ35" s="1"/>
      <c r="DA35" s="2"/>
      <c r="DB35" s="2"/>
      <c r="DC35" s="2"/>
      <c r="DD35" s="2"/>
      <c r="DE35" s="2"/>
      <c r="DF35" s="80"/>
      <c r="DG35" s="14"/>
      <c r="DH35" s="6"/>
      <c r="DI35" s="49"/>
      <c r="DJ35" s="1"/>
      <c r="DK35" s="1"/>
      <c r="DL35" s="2"/>
      <c r="DM35" s="2"/>
      <c r="DN35" s="2"/>
      <c r="DO35" s="2"/>
      <c r="DP35" s="2"/>
      <c r="DQ35" s="80"/>
      <c r="DR35" s="14"/>
      <c r="DS35" s="6"/>
      <c r="DT35" s="49"/>
      <c r="DU35" s="1"/>
      <c r="DV35" s="1"/>
      <c r="DW35" s="2"/>
      <c r="DX35" s="2"/>
      <c r="DY35" s="2"/>
      <c r="DZ35" s="2"/>
      <c r="EA35" s="2"/>
      <c r="EB35" s="80"/>
      <c r="EC35" s="14"/>
      <c r="ED35" s="6"/>
      <c r="EE35" s="49"/>
      <c r="EF35" s="1"/>
      <c r="EG35" s="1"/>
      <c r="EH35" s="2"/>
      <c r="EI35" s="2"/>
      <c r="EJ35" s="2"/>
      <c r="EK35" s="2"/>
      <c r="EL35" s="2"/>
      <c r="EM35" s="80"/>
      <c r="EN35" s="14"/>
      <c r="EO35" s="6"/>
      <c r="EP35" s="49"/>
      <c r="EQ35" s="1"/>
      <c r="ER35" s="1"/>
      <c r="ES35" s="2"/>
      <c r="ET35" s="2"/>
      <c r="EU35" s="2"/>
      <c r="EV35" s="2"/>
      <c r="EW35" s="2"/>
      <c r="EX35" s="80"/>
      <c r="EY35" s="14"/>
      <c r="EZ35" s="6"/>
      <c r="FA35" s="49"/>
      <c r="FB35" s="1"/>
      <c r="FC35" s="1"/>
      <c r="FD35" s="2"/>
      <c r="FE35" s="2"/>
      <c r="FF35" s="2"/>
      <c r="FG35" s="2"/>
      <c r="FH35" s="2"/>
      <c r="FI35" s="80"/>
      <c r="FJ35" s="14"/>
      <c r="FK35" s="6"/>
      <c r="FL35" s="49"/>
      <c r="FM35" s="1"/>
      <c r="FN35" s="1"/>
      <c r="FO35" s="2"/>
      <c r="FP35" s="2"/>
      <c r="FQ35" s="2"/>
      <c r="FR35" s="2"/>
      <c r="FS35" s="2"/>
      <c r="FT35" s="80"/>
      <c r="FU35" s="14"/>
      <c r="FV35" s="6"/>
      <c r="FW35" s="49"/>
      <c r="FX35" s="1"/>
      <c r="FY35" s="1"/>
      <c r="FZ35" s="2"/>
      <c r="GA35" s="2"/>
      <c r="GB35" s="2"/>
      <c r="GC35" s="2"/>
      <c r="GD35" s="2"/>
      <c r="GE35" s="80"/>
      <c r="GF35" s="14"/>
      <c r="GG35" s="6"/>
      <c r="GH35" s="49"/>
      <c r="GI35" s="1"/>
      <c r="GJ35" s="1"/>
      <c r="GK35" s="2"/>
      <c r="GL35" s="2"/>
      <c r="GM35" s="2"/>
      <c r="GN35" s="2"/>
      <c r="GO35" s="2"/>
      <c r="GP35" s="80"/>
      <c r="GQ35" s="14"/>
      <c r="GR35" s="6"/>
      <c r="GS35" s="49"/>
      <c r="GT35" s="1"/>
      <c r="GU35" s="1"/>
      <c r="GV35" s="2"/>
      <c r="GW35" s="2"/>
      <c r="GX35" s="2"/>
      <c r="GY35" s="2"/>
      <c r="GZ35" s="2"/>
      <c r="HA35" s="80"/>
      <c r="HB35" s="14"/>
      <c r="HC35" s="6"/>
      <c r="HD35" s="49"/>
      <c r="HE35" s="1"/>
      <c r="HF35" s="1"/>
      <c r="HG35" s="2"/>
      <c r="HH35" s="2"/>
      <c r="HI35" s="2"/>
      <c r="HJ35" s="2"/>
      <c r="HK35" s="2"/>
      <c r="HL35" s="80"/>
      <c r="HM35" s="14"/>
      <c r="HN35" s="6"/>
      <c r="HO35" s="49"/>
      <c r="HP35" s="1"/>
      <c r="HQ35" s="1"/>
      <c r="HR35" s="2"/>
      <c r="HS35" s="2"/>
      <c r="HT35" s="2"/>
      <c r="HU35" s="2"/>
      <c r="HV35" s="2"/>
      <c r="HW35" s="80"/>
      <c r="HX35" s="14"/>
      <c r="HY35" s="6"/>
      <c r="HZ35" s="49"/>
      <c r="IA35" s="1"/>
      <c r="IB35" s="1"/>
      <c r="IC35" s="2"/>
      <c r="ID35" s="2"/>
      <c r="IE35" s="2"/>
      <c r="IF35" s="2"/>
      <c r="IG35" s="2"/>
      <c r="IH35" s="80"/>
      <c r="II35" s="14"/>
      <c r="IJ35" s="6"/>
      <c r="IK35" s="49"/>
      <c r="IL35" s="50"/>
    </row>
    <row r="36" spans="1:246" x14ac:dyDescent="0.25">
      <c r="A36" s="38">
        <v>14</v>
      </c>
      <c r="B36" s="28" t="s">
        <v>128</v>
      </c>
      <c r="C36" s="28"/>
      <c r="D36" s="29"/>
      <c r="E36" s="29" t="s">
        <v>16</v>
      </c>
      <c r="F36" s="59" t="s">
        <v>24</v>
      </c>
      <c r="G36" s="27" t="str">
        <f>IF(AND(OR($G$2="Y",$H$2="Y"),I36&lt;5,J36&lt;5),IF(AND(I36=I35,J36=J35),G35+1,1),"")</f>
        <v/>
      </c>
      <c r="H36" s="24" t="e">
        <f>IF(AND($H$2="Y",J36&gt;0,OR(AND(G36=1,#REF!=10),AND(G36=2,#REF!=20),AND(G36=3,#REF!=30),AND(G36=4,G79=40),AND(G36=5,G85=50),AND(G36=6,G92=60),AND(G36=7,G101=70),AND(G36=8,#REF!=80),AND(G36=9,G109=90),AND(G36=10,#REF!=100))),VLOOKUP(J36-1,SortLookup!$A$13:$B$16,2,FALSE),"")</f>
        <v>#REF!</v>
      </c>
      <c r="I36" s="39">
        <f>IF(ISNA(VLOOKUP(E36,SortLookup!$A$1:$B$5,2,FALSE))," ",VLOOKUP(E36,SortLookup!$A$1:$B$5,2,FALSE))</f>
        <v>0</v>
      </c>
      <c r="J36" s="25">
        <f>IF(ISNA(VLOOKUP(F36,SortLookup!$A$7:$B$11,2,FALSE))," ",VLOOKUP(F36,SortLookup!$A$7:$B$11,2,FALSE))</f>
        <v>4</v>
      </c>
      <c r="K36" s="74">
        <f t="shared" si="29"/>
        <v>291.95999999999998</v>
      </c>
      <c r="L36" s="75">
        <f t="shared" si="30"/>
        <v>261.45999999999998</v>
      </c>
      <c r="M36" s="45">
        <f t="shared" si="31"/>
        <v>18</v>
      </c>
      <c r="N36" s="46">
        <f t="shared" si="32"/>
        <v>12.5</v>
      </c>
      <c r="O36" s="76">
        <f t="shared" si="33"/>
        <v>25</v>
      </c>
      <c r="P36" s="36">
        <v>32.82</v>
      </c>
      <c r="Q36" s="33"/>
      <c r="R36" s="33"/>
      <c r="S36" s="33"/>
      <c r="T36" s="33"/>
      <c r="U36" s="33"/>
      <c r="V36" s="33"/>
      <c r="W36" s="34">
        <v>0</v>
      </c>
      <c r="X36" s="34">
        <v>0</v>
      </c>
      <c r="Y36" s="34">
        <v>0</v>
      </c>
      <c r="Z36" s="34">
        <v>0</v>
      </c>
      <c r="AA36" s="35">
        <v>0</v>
      </c>
      <c r="AB36" s="32">
        <f t="shared" si="34"/>
        <v>32.82</v>
      </c>
      <c r="AC36" s="31">
        <f t="shared" si="35"/>
        <v>0</v>
      </c>
      <c r="AD36" s="26">
        <f t="shared" si="36"/>
        <v>0</v>
      </c>
      <c r="AE36" s="60">
        <f t="shared" si="37"/>
        <v>32.82</v>
      </c>
      <c r="AF36" s="36">
        <v>42.09</v>
      </c>
      <c r="AG36" s="33"/>
      <c r="AH36" s="33"/>
      <c r="AI36" s="33"/>
      <c r="AJ36" s="34">
        <v>14</v>
      </c>
      <c r="AK36" s="34">
        <v>0</v>
      </c>
      <c r="AL36" s="34">
        <v>1</v>
      </c>
      <c r="AM36" s="34">
        <v>0</v>
      </c>
      <c r="AN36" s="35">
        <v>0</v>
      </c>
      <c r="AO36" s="32">
        <f t="shared" si="38"/>
        <v>42.09</v>
      </c>
      <c r="AP36" s="31">
        <f t="shared" si="39"/>
        <v>7</v>
      </c>
      <c r="AQ36" s="26">
        <f t="shared" si="40"/>
        <v>5</v>
      </c>
      <c r="AR36" s="60">
        <f t="shared" si="41"/>
        <v>54.09</v>
      </c>
      <c r="AS36" s="36">
        <v>81.12</v>
      </c>
      <c r="AT36" s="33"/>
      <c r="AU36" s="33"/>
      <c r="AV36" s="34">
        <v>1</v>
      </c>
      <c r="AW36" s="34">
        <v>0</v>
      </c>
      <c r="AX36" s="34">
        <v>0</v>
      </c>
      <c r="AY36" s="34">
        <v>0</v>
      </c>
      <c r="AZ36" s="35">
        <v>0</v>
      </c>
      <c r="BA36" s="32">
        <f t="shared" si="42"/>
        <v>81.12</v>
      </c>
      <c r="BB36" s="31">
        <f t="shared" si="43"/>
        <v>0.5</v>
      </c>
      <c r="BC36" s="26">
        <f t="shared" si="44"/>
        <v>0</v>
      </c>
      <c r="BD36" s="60">
        <f t="shared" si="45"/>
        <v>81.62</v>
      </c>
      <c r="BE36" s="32"/>
      <c r="BF36" s="57"/>
      <c r="BG36" s="34"/>
      <c r="BH36" s="34"/>
      <c r="BI36" s="34"/>
      <c r="BJ36" s="34"/>
      <c r="BK36" s="35"/>
      <c r="BL36" s="53">
        <f t="shared" si="46"/>
        <v>0</v>
      </c>
      <c r="BM36" s="46">
        <f t="shared" si="47"/>
        <v>0</v>
      </c>
      <c r="BN36" s="45">
        <f t="shared" si="48"/>
        <v>0</v>
      </c>
      <c r="BO36" s="44">
        <f t="shared" si="49"/>
        <v>0</v>
      </c>
      <c r="BP36" s="36">
        <v>76.45</v>
      </c>
      <c r="BQ36" s="33"/>
      <c r="BR36" s="33"/>
      <c r="BS36" s="33"/>
      <c r="BT36" s="34">
        <v>6</v>
      </c>
      <c r="BU36" s="34">
        <v>1</v>
      </c>
      <c r="BV36" s="34">
        <v>0</v>
      </c>
      <c r="BW36" s="34">
        <v>2</v>
      </c>
      <c r="BX36" s="35">
        <v>0</v>
      </c>
      <c r="BY36" s="32">
        <f t="shared" si="50"/>
        <v>76.45</v>
      </c>
      <c r="BZ36" s="31">
        <f t="shared" si="51"/>
        <v>3</v>
      </c>
      <c r="CA36" s="37">
        <f t="shared" si="52"/>
        <v>13</v>
      </c>
      <c r="CB36" s="102">
        <f t="shared" si="53"/>
        <v>92.45</v>
      </c>
      <c r="CC36" s="36">
        <v>28.98</v>
      </c>
      <c r="CD36" s="33"/>
      <c r="CE36" s="34">
        <v>4</v>
      </c>
      <c r="CF36" s="34">
        <v>0</v>
      </c>
      <c r="CG36" s="34">
        <v>0</v>
      </c>
      <c r="CH36" s="34">
        <v>0</v>
      </c>
      <c r="CI36" s="35">
        <v>0</v>
      </c>
      <c r="CJ36" s="32">
        <f t="shared" si="54"/>
        <v>28.98</v>
      </c>
      <c r="CK36" s="31">
        <f t="shared" si="55"/>
        <v>2</v>
      </c>
      <c r="CL36" s="26">
        <f t="shared" si="56"/>
        <v>0</v>
      </c>
      <c r="CM36" s="98">
        <f t="shared" si="57"/>
        <v>30.98</v>
      </c>
      <c r="CX36" s="4"/>
      <c r="CY36" s="4"/>
      <c r="DI36" s="4"/>
      <c r="DJ36" s="4"/>
      <c r="DT36" s="4"/>
      <c r="DU36" s="4"/>
      <c r="EE36" s="4"/>
      <c r="EF36" s="4"/>
      <c r="EP36" s="4"/>
      <c r="EQ36" s="4"/>
      <c r="FA36" s="4"/>
      <c r="FB36" s="4"/>
      <c r="FL36" s="4"/>
      <c r="FM36" s="4"/>
      <c r="FW36" s="4"/>
      <c r="FX36" s="4"/>
      <c r="GH36" s="4"/>
      <c r="GI36" s="4"/>
      <c r="GS36" s="4"/>
      <c r="GT36" s="4"/>
      <c r="HD36" s="4"/>
      <c r="HE36" s="4"/>
      <c r="HO36" s="4"/>
      <c r="HP36" s="4"/>
      <c r="HZ36" s="4"/>
      <c r="IA36" s="4"/>
      <c r="IL36" s="50"/>
    </row>
    <row r="37" spans="1:246" x14ac:dyDescent="0.25">
      <c r="A37" s="38">
        <v>15</v>
      </c>
      <c r="B37" s="82" t="s">
        <v>101</v>
      </c>
      <c r="C37" s="28"/>
      <c r="D37" s="29"/>
      <c r="E37" s="29" t="s">
        <v>16</v>
      </c>
      <c r="F37" s="59" t="s">
        <v>23</v>
      </c>
      <c r="G37" s="27" t="str">
        <f>IF(AND(OR($G$2="Y",$H$2="Y"),I37&lt;5,J37&lt;5),IF(AND(I37=#REF!,J37=#REF!),#REF!+1,1),"")</f>
        <v/>
      </c>
      <c r="H37" s="24" t="e">
        <f>IF(AND($H$2="Y",J37&gt;0,OR(AND(G37=1,#REF!=10),AND(G37=2,#REF!=20),AND(G37=3,#REF!=30),AND(G37=4,#REF!=40),AND(G37=5,#REF!=50),AND(G37=6,G67=60),AND(G37=7,#REF!=70),AND(G37=8,#REF!=80),AND(G37=9,G84=90),AND(G37=10,#REF!=100))),VLOOKUP(J37-1,SortLookup!$A$13:$B$16,2,FALSE),"")</f>
        <v>#REF!</v>
      </c>
      <c r="I37" s="39">
        <f>IF(ISNA(VLOOKUP(E37,SortLookup!$A$1:$B$5,2,FALSE))," ",VLOOKUP(E37,SortLookup!$A$1:$B$5,2,FALSE))</f>
        <v>0</v>
      </c>
      <c r="J37" s="25">
        <f>IF(ISNA(VLOOKUP(F37,SortLookup!$A$7:$B$11,2,FALSE))," ",VLOOKUP(F37,SortLookup!$A$7:$B$11,2,FALSE))</f>
        <v>3</v>
      </c>
      <c r="K37" s="74">
        <f t="shared" si="29"/>
        <v>295.49</v>
      </c>
      <c r="L37" s="75">
        <f t="shared" si="30"/>
        <v>259.49</v>
      </c>
      <c r="M37" s="45">
        <f t="shared" si="31"/>
        <v>21</v>
      </c>
      <c r="N37" s="46">
        <f t="shared" si="32"/>
        <v>15</v>
      </c>
      <c r="O37" s="76">
        <f t="shared" si="33"/>
        <v>30</v>
      </c>
      <c r="P37" s="36">
        <v>41.8</v>
      </c>
      <c r="Q37" s="33"/>
      <c r="R37" s="33"/>
      <c r="S37" s="33"/>
      <c r="T37" s="33"/>
      <c r="U37" s="33"/>
      <c r="V37" s="33"/>
      <c r="W37" s="34">
        <v>1</v>
      </c>
      <c r="X37" s="34">
        <v>1</v>
      </c>
      <c r="Y37" s="34">
        <v>0</v>
      </c>
      <c r="Z37" s="34">
        <v>0</v>
      </c>
      <c r="AA37" s="35">
        <v>0</v>
      </c>
      <c r="AB37" s="32">
        <f t="shared" si="34"/>
        <v>41.8</v>
      </c>
      <c r="AC37" s="31">
        <f t="shared" si="35"/>
        <v>0.5</v>
      </c>
      <c r="AD37" s="26">
        <f t="shared" si="36"/>
        <v>3</v>
      </c>
      <c r="AE37" s="60">
        <f t="shared" si="37"/>
        <v>45.3</v>
      </c>
      <c r="AF37" s="36">
        <v>49.04</v>
      </c>
      <c r="AG37" s="33"/>
      <c r="AH37" s="33"/>
      <c r="AI37" s="33"/>
      <c r="AJ37" s="34">
        <v>6</v>
      </c>
      <c r="AK37" s="34">
        <v>1</v>
      </c>
      <c r="AL37" s="34">
        <v>0</v>
      </c>
      <c r="AM37" s="34">
        <v>0</v>
      </c>
      <c r="AN37" s="35">
        <v>0</v>
      </c>
      <c r="AO37" s="32">
        <f t="shared" si="38"/>
        <v>49.04</v>
      </c>
      <c r="AP37" s="31">
        <f t="shared" si="39"/>
        <v>3</v>
      </c>
      <c r="AQ37" s="26">
        <f t="shared" si="40"/>
        <v>3</v>
      </c>
      <c r="AR37" s="60">
        <f t="shared" si="41"/>
        <v>55.04</v>
      </c>
      <c r="AS37" s="36">
        <v>73.680000000000007</v>
      </c>
      <c r="AT37" s="33"/>
      <c r="AU37" s="33"/>
      <c r="AV37" s="34">
        <v>10</v>
      </c>
      <c r="AW37" s="34">
        <v>0</v>
      </c>
      <c r="AX37" s="34">
        <v>2</v>
      </c>
      <c r="AY37" s="34">
        <v>0</v>
      </c>
      <c r="AZ37" s="35">
        <v>0</v>
      </c>
      <c r="BA37" s="32">
        <f t="shared" si="42"/>
        <v>73.680000000000007</v>
      </c>
      <c r="BB37" s="31">
        <f t="shared" si="43"/>
        <v>5</v>
      </c>
      <c r="BC37" s="26">
        <f t="shared" si="44"/>
        <v>10</v>
      </c>
      <c r="BD37" s="60">
        <f t="shared" si="45"/>
        <v>88.68</v>
      </c>
      <c r="BE37" s="32"/>
      <c r="BF37" s="57"/>
      <c r="BG37" s="34"/>
      <c r="BH37" s="34"/>
      <c r="BI37" s="34"/>
      <c r="BJ37" s="34"/>
      <c r="BK37" s="35"/>
      <c r="BL37" s="53">
        <f t="shared" si="46"/>
        <v>0</v>
      </c>
      <c r="BM37" s="46">
        <f t="shared" si="47"/>
        <v>0</v>
      </c>
      <c r="BN37" s="45">
        <f t="shared" si="48"/>
        <v>0</v>
      </c>
      <c r="BO37" s="44">
        <f t="shared" si="49"/>
        <v>0</v>
      </c>
      <c r="BP37" s="36">
        <v>70.06</v>
      </c>
      <c r="BQ37" s="33"/>
      <c r="BR37" s="33"/>
      <c r="BS37" s="33"/>
      <c r="BT37" s="34">
        <v>5</v>
      </c>
      <c r="BU37" s="34">
        <v>0</v>
      </c>
      <c r="BV37" s="34">
        <v>0</v>
      </c>
      <c r="BW37" s="34">
        <v>1</v>
      </c>
      <c r="BX37" s="35">
        <v>0</v>
      </c>
      <c r="BY37" s="32">
        <f t="shared" si="50"/>
        <v>70.06</v>
      </c>
      <c r="BZ37" s="31">
        <f t="shared" si="51"/>
        <v>2.5</v>
      </c>
      <c r="CA37" s="37">
        <f t="shared" si="52"/>
        <v>5</v>
      </c>
      <c r="CB37" s="102">
        <f t="shared" si="53"/>
        <v>77.56</v>
      </c>
      <c r="CC37" s="36">
        <v>24.91</v>
      </c>
      <c r="CD37" s="33"/>
      <c r="CE37" s="34">
        <v>8</v>
      </c>
      <c r="CF37" s="34">
        <v>0</v>
      </c>
      <c r="CG37" s="34">
        <v>0</v>
      </c>
      <c r="CH37" s="34">
        <v>0</v>
      </c>
      <c r="CI37" s="35">
        <v>0</v>
      </c>
      <c r="CJ37" s="32">
        <f t="shared" si="54"/>
        <v>24.91</v>
      </c>
      <c r="CK37" s="31">
        <f t="shared" si="55"/>
        <v>4</v>
      </c>
      <c r="CL37" s="26">
        <f t="shared" si="56"/>
        <v>0</v>
      </c>
      <c r="CM37" s="98">
        <f t="shared" si="57"/>
        <v>28.91</v>
      </c>
      <c r="CN37" s="1"/>
      <c r="CO37" s="1"/>
      <c r="CP37" s="2"/>
      <c r="CQ37" s="2"/>
      <c r="CR37" s="2"/>
      <c r="CS37" s="2"/>
      <c r="CT37" s="2"/>
      <c r="CU37" s="80"/>
      <c r="CV37" s="14"/>
      <c r="CW37" s="6"/>
      <c r="CX37" s="49"/>
      <c r="CY37" s="1"/>
      <c r="CZ37" s="1"/>
      <c r="DA37" s="2"/>
      <c r="DB37" s="2"/>
      <c r="DC37" s="2"/>
      <c r="DD37" s="2"/>
      <c r="DE37" s="2"/>
      <c r="DF37" s="80"/>
      <c r="DG37" s="14"/>
      <c r="DH37" s="6"/>
      <c r="DI37" s="49"/>
      <c r="DJ37" s="1"/>
      <c r="DK37" s="1"/>
      <c r="DL37" s="2"/>
      <c r="DM37" s="2"/>
      <c r="DN37" s="2"/>
      <c r="DO37" s="2"/>
      <c r="DP37" s="2"/>
      <c r="DQ37" s="80"/>
      <c r="DR37" s="14"/>
      <c r="DS37" s="6"/>
      <c r="DT37" s="49"/>
      <c r="DU37" s="1"/>
      <c r="DV37" s="1"/>
      <c r="DW37" s="2"/>
      <c r="DX37" s="2"/>
      <c r="DY37" s="2"/>
      <c r="DZ37" s="2"/>
      <c r="EA37" s="2"/>
      <c r="EB37" s="80"/>
      <c r="EC37" s="14"/>
      <c r="ED37" s="6"/>
      <c r="EE37" s="49"/>
      <c r="EF37" s="1"/>
      <c r="EG37" s="1"/>
      <c r="EH37" s="2"/>
      <c r="EI37" s="2"/>
      <c r="EJ37" s="2"/>
      <c r="EK37" s="2"/>
      <c r="EL37" s="2"/>
      <c r="EM37" s="80"/>
      <c r="EN37" s="14"/>
      <c r="EO37" s="6"/>
      <c r="EP37" s="49"/>
      <c r="EQ37" s="1"/>
      <c r="ER37" s="1"/>
      <c r="ES37" s="2"/>
      <c r="ET37" s="2"/>
      <c r="EU37" s="2"/>
      <c r="EV37" s="2"/>
      <c r="EW37" s="2"/>
      <c r="EX37" s="80"/>
      <c r="EY37" s="14"/>
      <c r="EZ37" s="6"/>
      <c r="FA37" s="49"/>
      <c r="FB37" s="1"/>
      <c r="FC37" s="1"/>
      <c r="FD37" s="2"/>
      <c r="FE37" s="2"/>
      <c r="FF37" s="2"/>
      <c r="FG37" s="2"/>
      <c r="FH37" s="2"/>
      <c r="FI37" s="80"/>
      <c r="FJ37" s="14"/>
      <c r="FK37" s="6"/>
      <c r="FL37" s="49"/>
      <c r="FM37" s="1"/>
      <c r="FN37" s="1"/>
      <c r="FO37" s="2"/>
      <c r="FP37" s="2"/>
      <c r="FQ37" s="2"/>
      <c r="FR37" s="2"/>
      <c r="FS37" s="2"/>
      <c r="FT37" s="80"/>
      <c r="FU37" s="14"/>
      <c r="FV37" s="6"/>
      <c r="FW37" s="49"/>
      <c r="FX37" s="1"/>
      <c r="FY37" s="1"/>
      <c r="FZ37" s="2"/>
      <c r="GA37" s="2"/>
      <c r="GB37" s="2"/>
      <c r="GC37" s="2"/>
      <c r="GD37" s="2"/>
      <c r="GE37" s="80"/>
      <c r="GF37" s="14"/>
      <c r="GG37" s="6"/>
      <c r="GH37" s="49"/>
      <c r="GI37" s="1"/>
      <c r="GJ37" s="1"/>
      <c r="GK37" s="2"/>
      <c r="GL37" s="2"/>
      <c r="GM37" s="2"/>
      <c r="GN37" s="2"/>
      <c r="GO37" s="2"/>
      <c r="GP37" s="80"/>
      <c r="GQ37" s="14"/>
      <c r="GR37" s="6"/>
      <c r="GS37" s="49"/>
      <c r="GT37" s="1"/>
      <c r="GU37" s="1"/>
      <c r="GV37" s="2"/>
      <c r="GW37" s="2"/>
      <c r="GX37" s="2"/>
      <c r="GY37" s="2"/>
      <c r="GZ37" s="2"/>
      <c r="HA37" s="80"/>
      <c r="HB37" s="14"/>
      <c r="HC37" s="6"/>
      <c r="HD37" s="49"/>
      <c r="HE37" s="1"/>
      <c r="HF37" s="1"/>
      <c r="HG37" s="2"/>
      <c r="HH37" s="2"/>
      <c r="HI37" s="2"/>
      <c r="HJ37" s="2"/>
      <c r="HK37" s="2"/>
      <c r="HL37" s="80"/>
      <c r="HM37" s="14"/>
      <c r="HN37" s="6"/>
      <c r="HO37" s="49"/>
      <c r="HP37" s="1"/>
      <c r="HQ37" s="1"/>
      <c r="HR37" s="2"/>
      <c r="HS37" s="2"/>
      <c r="HT37" s="2"/>
      <c r="HU37" s="2"/>
      <c r="HV37" s="2"/>
      <c r="HW37" s="80"/>
      <c r="HX37" s="14"/>
      <c r="HY37" s="6"/>
      <c r="HZ37" s="49"/>
      <c r="IA37" s="1"/>
      <c r="IB37" s="1"/>
      <c r="IC37" s="2"/>
      <c r="ID37" s="2"/>
      <c r="IE37" s="2"/>
      <c r="IF37" s="2"/>
      <c r="IG37" s="2"/>
      <c r="IH37" s="80"/>
      <c r="II37" s="14"/>
      <c r="IJ37" s="6"/>
      <c r="IK37" s="49"/>
      <c r="IL37" s="50"/>
    </row>
    <row r="38" spans="1:246" x14ac:dyDescent="0.25">
      <c r="A38" s="38">
        <v>16</v>
      </c>
      <c r="B38" s="28" t="s">
        <v>121</v>
      </c>
      <c r="C38" s="28"/>
      <c r="D38" s="29"/>
      <c r="E38" s="29" t="s">
        <v>16</v>
      </c>
      <c r="F38" s="59" t="s">
        <v>95</v>
      </c>
      <c r="G38" s="27" t="str">
        <f>IF(AND(OR($G$2="Y",$H$2="Y"),I38&lt;5,J38&lt;5),IF(AND(I38=I37,J38=J37),G37+1,1),"")</f>
        <v/>
      </c>
      <c r="H38" s="24" t="e">
        <f>IF(AND($H$2="Y",J38&gt;0,OR(AND(G38=1,#REF!=10),AND(G38=2,#REF!=20),AND(G38=3,#REF!=30),AND(G38=4,G81=40),AND(G38=5,G87=50),AND(G38=6,G94=60),AND(G38=7,G103=70),AND(G38=8,#REF!=80),AND(G38=9,G111=90),AND(G38=10,#REF!=100))),VLOOKUP(J38-1,SortLookup!$A$13:$B$16,2,FALSE),"")</f>
        <v>#REF!</v>
      </c>
      <c r="I38" s="39">
        <f>IF(ISNA(VLOOKUP(E38,SortLookup!$A$1:$B$5,2,FALSE))," ",VLOOKUP(E38,SortLookup!$A$1:$B$5,2,FALSE))</f>
        <v>0</v>
      </c>
      <c r="J38" s="25" t="str">
        <f>IF(ISNA(VLOOKUP(F38,SortLookup!$A$7:$B$11,2,FALSE))," ",VLOOKUP(F38,SortLookup!$A$7:$B$11,2,FALSE))</f>
        <v xml:space="preserve"> </v>
      </c>
      <c r="K38" s="74">
        <f t="shared" si="29"/>
        <v>299.91000000000003</v>
      </c>
      <c r="L38" s="75">
        <f t="shared" si="30"/>
        <v>281.41000000000003</v>
      </c>
      <c r="M38" s="45">
        <f t="shared" si="31"/>
        <v>10</v>
      </c>
      <c r="N38" s="46">
        <f t="shared" si="32"/>
        <v>8.5</v>
      </c>
      <c r="O38" s="76">
        <f t="shared" si="33"/>
        <v>17</v>
      </c>
      <c r="P38" s="36">
        <v>39.200000000000003</v>
      </c>
      <c r="Q38" s="33"/>
      <c r="R38" s="33"/>
      <c r="S38" s="33"/>
      <c r="T38" s="33"/>
      <c r="U38" s="33"/>
      <c r="V38" s="33"/>
      <c r="W38" s="34">
        <v>5</v>
      </c>
      <c r="X38" s="34">
        <v>0</v>
      </c>
      <c r="Y38" s="34">
        <v>1</v>
      </c>
      <c r="Z38" s="34">
        <v>0</v>
      </c>
      <c r="AA38" s="35">
        <v>0</v>
      </c>
      <c r="AB38" s="32">
        <f t="shared" si="34"/>
        <v>39.200000000000003</v>
      </c>
      <c r="AC38" s="31">
        <f t="shared" si="35"/>
        <v>2.5</v>
      </c>
      <c r="AD38" s="26">
        <f t="shared" si="36"/>
        <v>5</v>
      </c>
      <c r="AE38" s="60">
        <f t="shared" si="37"/>
        <v>46.7</v>
      </c>
      <c r="AF38" s="36">
        <v>52.08</v>
      </c>
      <c r="AG38" s="33"/>
      <c r="AH38" s="33"/>
      <c r="AI38" s="33"/>
      <c r="AJ38" s="34">
        <v>4</v>
      </c>
      <c r="AK38" s="34">
        <v>0</v>
      </c>
      <c r="AL38" s="34">
        <v>0</v>
      </c>
      <c r="AM38" s="34">
        <v>0</v>
      </c>
      <c r="AN38" s="35">
        <v>0</v>
      </c>
      <c r="AO38" s="32">
        <f t="shared" si="38"/>
        <v>52.08</v>
      </c>
      <c r="AP38" s="31">
        <f t="shared" si="39"/>
        <v>2</v>
      </c>
      <c r="AQ38" s="26">
        <f t="shared" si="40"/>
        <v>0</v>
      </c>
      <c r="AR38" s="60">
        <f t="shared" si="41"/>
        <v>54.08</v>
      </c>
      <c r="AS38" s="36">
        <v>90.49</v>
      </c>
      <c r="AT38" s="33"/>
      <c r="AU38" s="33"/>
      <c r="AV38" s="34">
        <v>0</v>
      </c>
      <c r="AW38" s="34">
        <v>0</v>
      </c>
      <c r="AX38" s="34">
        <v>0</v>
      </c>
      <c r="AY38" s="34">
        <v>0</v>
      </c>
      <c r="AZ38" s="35">
        <v>0</v>
      </c>
      <c r="BA38" s="32">
        <f t="shared" si="42"/>
        <v>90.49</v>
      </c>
      <c r="BB38" s="31">
        <f t="shared" si="43"/>
        <v>0</v>
      </c>
      <c r="BC38" s="26">
        <f t="shared" si="44"/>
        <v>0</v>
      </c>
      <c r="BD38" s="60">
        <f t="shared" si="45"/>
        <v>90.49</v>
      </c>
      <c r="BE38" s="32"/>
      <c r="BF38" s="57"/>
      <c r="BG38" s="34"/>
      <c r="BH38" s="34"/>
      <c r="BI38" s="34"/>
      <c r="BJ38" s="34"/>
      <c r="BK38" s="35"/>
      <c r="BL38" s="53">
        <f t="shared" si="46"/>
        <v>0</v>
      </c>
      <c r="BM38" s="46">
        <f t="shared" si="47"/>
        <v>0</v>
      </c>
      <c r="BN38" s="45">
        <f t="shared" si="48"/>
        <v>0</v>
      </c>
      <c r="BO38" s="44">
        <f t="shared" si="49"/>
        <v>0</v>
      </c>
      <c r="BP38" s="36">
        <v>71.819999999999993</v>
      </c>
      <c r="BQ38" s="33"/>
      <c r="BR38" s="33"/>
      <c r="BS38" s="33"/>
      <c r="BT38" s="34">
        <v>8</v>
      </c>
      <c r="BU38" s="34">
        <v>0</v>
      </c>
      <c r="BV38" s="34">
        <v>0</v>
      </c>
      <c r="BW38" s="34">
        <v>1</v>
      </c>
      <c r="BX38" s="35">
        <v>0</v>
      </c>
      <c r="BY38" s="32">
        <f t="shared" si="50"/>
        <v>71.819999999999993</v>
      </c>
      <c r="BZ38" s="31">
        <f t="shared" si="51"/>
        <v>4</v>
      </c>
      <c r="CA38" s="37">
        <f t="shared" si="52"/>
        <v>5</v>
      </c>
      <c r="CB38" s="102">
        <f t="shared" si="53"/>
        <v>80.819999999999993</v>
      </c>
      <c r="CC38" s="36">
        <v>27.82</v>
      </c>
      <c r="CD38" s="33"/>
      <c r="CE38" s="34">
        <v>0</v>
      </c>
      <c r="CF38" s="34">
        <v>0</v>
      </c>
      <c r="CG38" s="34">
        <v>0</v>
      </c>
      <c r="CH38" s="34">
        <v>0</v>
      </c>
      <c r="CI38" s="35">
        <v>0</v>
      </c>
      <c r="CJ38" s="32">
        <f t="shared" si="54"/>
        <v>27.82</v>
      </c>
      <c r="CK38" s="31">
        <f t="shared" si="55"/>
        <v>0</v>
      </c>
      <c r="CL38" s="26">
        <f t="shared" si="56"/>
        <v>0</v>
      </c>
      <c r="CM38" s="98">
        <f t="shared" si="57"/>
        <v>27.82</v>
      </c>
      <c r="CX38" s="4"/>
      <c r="CY38" s="4"/>
      <c r="DI38" s="4"/>
      <c r="DJ38" s="4"/>
      <c r="DT38" s="4"/>
      <c r="DU38" s="4"/>
      <c r="EE38" s="4"/>
      <c r="EF38" s="4"/>
      <c r="EP38" s="4"/>
      <c r="EQ38" s="4"/>
      <c r="FA38" s="4"/>
      <c r="FB38" s="4"/>
      <c r="FL38" s="4"/>
      <c r="FM38" s="4"/>
      <c r="FW38" s="4"/>
      <c r="FX38" s="4"/>
      <c r="GH38" s="4"/>
      <c r="GI38" s="4"/>
      <c r="GS38" s="4"/>
      <c r="GT38" s="4"/>
      <c r="HD38" s="4"/>
      <c r="HE38" s="4"/>
      <c r="HO38" s="4"/>
      <c r="HP38" s="4"/>
      <c r="HZ38" s="4"/>
      <c r="IA38" s="4"/>
      <c r="IL38" s="50"/>
    </row>
    <row r="39" spans="1:246" x14ac:dyDescent="0.25">
      <c r="A39" s="38">
        <v>17</v>
      </c>
      <c r="B39" s="28" t="s">
        <v>138</v>
      </c>
      <c r="C39" s="28"/>
      <c r="D39" s="29"/>
      <c r="E39" s="29" t="s">
        <v>16</v>
      </c>
      <c r="F39" s="59" t="s">
        <v>95</v>
      </c>
      <c r="G39" s="27" t="str">
        <f>IF(AND(OR($G$2="Y",$H$2="Y"),I39&lt;5,J39&lt;5),IF(AND(I39=#REF!,J39=#REF!),#REF!+1,1),"")</f>
        <v/>
      </c>
      <c r="H39" s="24" t="e">
        <f>IF(AND($H$2="Y",J39&gt;0,OR(AND(G39=1,#REF!=10),AND(G39=2,#REF!=20),AND(G39=3,#REF!=30),AND(G39=4,G80=40),AND(G39=5,G86=50),AND(G39=6,G93=60),AND(G39=7,G102=70),AND(G39=8,#REF!=80),AND(G39=9,G110=90),AND(G39=10,#REF!=100))),VLOOKUP(J39-1,SortLookup!$A$13:$B$16,2,FALSE),"")</f>
        <v>#REF!</v>
      </c>
      <c r="I39" s="39">
        <f>IF(ISNA(VLOOKUP(E39,SortLookup!$A$1:$B$5,2,FALSE))," ",VLOOKUP(E39,SortLookup!$A$1:$B$5,2,FALSE))</f>
        <v>0</v>
      </c>
      <c r="J39" s="25" t="str">
        <f>IF(ISNA(VLOOKUP(F39,SortLookup!$A$7:$B$11,2,FALSE))," ",VLOOKUP(F39,SortLookup!$A$7:$B$11,2,FALSE))</f>
        <v xml:space="preserve"> </v>
      </c>
      <c r="K39" s="74">
        <f t="shared" si="29"/>
        <v>325.26</v>
      </c>
      <c r="L39" s="75">
        <f t="shared" si="30"/>
        <v>282.26</v>
      </c>
      <c r="M39" s="45">
        <f t="shared" si="31"/>
        <v>28</v>
      </c>
      <c r="N39" s="46">
        <f t="shared" si="32"/>
        <v>15</v>
      </c>
      <c r="O39" s="76">
        <f t="shared" si="33"/>
        <v>30</v>
      </c>
      <c r="P39" s="36">
        <v>34.950000000000003</v>
      </c>
      <c r="Q39" s="33"/>
      <c r="R39" s="33"/>
      <c r="S39" s="33"/>
      <c r="T39" s="33"/>
      <c r="U39" s="33"/>
      <c r="V39" s="33"/>
      <c r="W39" s="34">
        <v>0</v>
      </c>
      <c r="X39" s="34">
        <v>1</v>
      </c>
      <c r="Y39" s="34">
        <v>0</v>
      </c>
      <c r="Z39" s="34">
        <v>0</v>
      </c>
      <c r="AA39" s="35">
        <v>0</v>
      </c>
      <c r="AB39" s="32">
        <f t="shared" si="34"/>
        <v>34.950000000000003</v>
      </c>
      <c r="AC39" s="31">
        <f t="shared" si="35"/>
        <v>0</v>
      </c>
      <c r="AD39" s="26">
        <f t="shared" si="36"/>
        <v>3</v>
      </c>
      <c r="AE39" s="60">
        <f t="shared" si="37"/>
        <v>37.950000000000003</v>
      </c>
      <c r="AF39" s="36">
        <v>53.03</v>
      </c>
      <c r="AG39" s="33"/>
      <c r="AH39" s="33"/>
      <c r="AI39" s="33"/>
      <c r="AJ39" s="34">
        <v>3</v>
      </c>
      <c r="AK39" s="34">
        <v>0</v>
      </c>
      <c r="AL39" s="34">
        <v>0</v>
      </c>
      <c r="AM39" s="34">
        <v>0</v>
      </c>
      <c r="AN39" s="35">
        <v>0</v>
      </c>
      <c r="AO39" s="32">
        <f t="shared" si="38"/>
        <v>53.03</v>
      </c>
      <c r="AP39" s="31">
        <f t="shared" si="39"/>
        <v>1.5</v>
      </c>
      <c r="AQ39" s="26">
        <f t="shared" si="40"/>
        <v>0</v>
      </c>
      <c r="AR39" s="60">
        <f t="shared" si="41"/>
        <v>54.53</v>
      </c>
      <c r="AS39" s="36">
        <v>98.74</v>
      </c>
      <c r="AT39" s="33"/>
      <c r="AU39" s="33"/>
      <c r="AV39" s="34">
        <v>10</v>
      </c>
      <c r="AW39" s="34">
        <v>0</v>
      </c>
      <c r="AX39" s="34">
        <v>2</v>
      </c>
      <c r="AY39" s="34">
        <v>0</v>
      </c>
      <c r="AZ39" s="35">
        <v>0</v>
      </c>
      <c r="BA39" s="32">
        <f t="shared" si="42"/>
        <v>98.74</v>
      </c>
      <c r="BB39" s="31">
        <f t="shared" si="43"/>
        <v>5</v>
      </c>
      <c r="BC39" s="26">
        <f t="shared" si="44"/>
        <v>10</v>
      </c>
      <c r="BD39" s="60">
        <f t="shared" si="45"/>
        <v>113.74</v>
      </c>
      <c r="BE39" s="32"/>
      <c r="BF39" s="57"/>
      <c r="BG39" s="34"/>
      <c r="BH39" s="34"/>
      <c r="BI39" s="34"/>
      <c r="BJ39" s="34"/>
      <c r="BK39" s="35"/>
      <c r="BL39" s="53">
        <f t="shared" si="46"/>
        <v>0</v>
      </c>
      <c r="BM39" s="46">
        <f t="shared" si="47"/>
        <v>0</v>
      </c>
      <c r="BN39" s="45">
        <f t="shared" si="48"/>
        <v>0</v>
      </c>
      <c r="BO39" s="44">
        <f t="shared" si="49"/>
        <v>0</v>
      </c>
      <c r="BP39" s="36">
        <v>73.17</v>
      </c>
      <c r="BQ39" s="33"/>
      <c r="BR39" s="33"/>
      <c r="BS39" s="33"/>
      <c r="BT39" s="34">
        <v>10</v>
      </c>
      <c r="BU39" s="34">
        <v>0</v>
      </c>
      <c r="BV39" s="34">
        <v>1</v>
      </c>
      <c r="BW39" s="34">
        <v>2</v>
      </c>
      <c r="BX39" s="35">
        <v>0</v>
      </c>
      <c r="BY39" s="32">
        <f t="shared" si="50"/>
        <v>73.17</v>
      </c>
      <c r="BZ39" s="31">
        <f t="shared" si="51"/>
        <v>5</v>
      </c>
      <c r="CA39" s="37">
        <f t="shared" si="52"/>
        <v>15</v>
      </c>
      <c r="CB39" s="102">
        <f t="shared" si="53"/>
        <v>93.17</v>
      </c>
      <c r="CC39" s="36">
        <v>22.37</v>
      </c>
      <c r="CD39" s="33"/>
      <c r="CE39" s="34">
        <v>7</v>
      </c>
      <c r="CF39" s="34">
        <v>0</v>
      </c>
      <c r="CG39" s="34">
        <v>0</v>
      </c>
      <c r="CH39" s="34">
        <v>0</v>
      </c>
      <c r="CI39" s="35">
        <v>0</v>
      </c>
      <c r="CJ39" s="32">
        <f t="shared" si="54"/>
        <v>22.37</v>
      </c>
      <c r="CK39" s="31">
        <f t="shared" si="55"/>
        <v>3.5</v>
      </c>
      <c r="CL39" s="26">
        <f t="shared" si="56"/>
        <v>0</v>
      </c>
      <c r="CM39" s="98">
        <f t="shared" si="57"/>
        <v>25.87</v>
      </c>
      <c r="CN39" s="1"/>
      <c r="CO39" s="1"/>
      <c r="CP39" s="2"/>
      <c r="CQ39" s="2"/>
      <c r="CR39" s="2"/>
      <c r="CS39" s="2"/>
      <c r="CT39" s="2"/>
      <c r="CU39" s="80"/>
      <c r="CV39" s="14"/>
      <c r="CW39" s="6"/>
      <c r="CX39" s="49"/>
      <c r="CY39" s="1"/>
      <c r="CZ39" s="1"/>
      <c r="DA39" s="2"/>
      <c r="DB39" s="2"/>
      <c r="DC39" s="2"/>
      <c r="DD39" s="2"/>
      <c r="DE39" s="2"/>
      <c r="DF39" s="80"/>
      <c r="DG39" s="14"/>
      <c r="DH39" s="6"/>
      <c r="DI39" s="49"/>
      <c r="DJ39" s="1"/>
      <c r="DK39" s="1"/>
      <c r="DL39" s="2"/>
      <c r="DM39" s="2"/>
      <c r="DN39" s="2"/>
      <c r="DO39" s="2"/>
      <c r="DP39" s="2"/>
      <c r="DQ39" s="80"/>
      <c r="DR39" s="14"/>
      <c r="DS39" s="6"/>
      <c r="DT39" s="49"/>
      <c r="DU39" s="1"/>
      <c r="DV39" s="1"/>
      <c r="DW39" s="2"/>
      <c r="DX39" s="2"/>
      <c r="DY39" s="2"/>
      <c r="DZ39" s="2"/>
      <c r="EA39" s="2"/>
      <c r="EB39" s="80"/>
      <c r="EC39" s="14"/>
      <c r="ED39" s="6"/>
      <c r="EE39" s="49"/>
      <c r="EF39" s="1"/>
      <c r="EG39" s="1"/>
      <c r="EH39" s="2"/>
      <c r="EI39" s="2"/>
      <c r="EJ39" s="2"/>
      <c r="EK39" s="2"/>
      <c r="EL39" s="2"/>
      <c r="EM39" s="80"/>
      <c r="EN39" s="14"/>
      <c r="EO39" s="6"/>
      <c r="EP39" s="49"/>
      <c r="EQ39" s="1"/>
      <c r="ER39" s="1"/>
      <c r="ES39" s="2"/>
      <c r="ET39" s="2"/>
      <c r="EU39" s="2"/>
      <c r="EV39" s="2"/>
      <c r="EW39" s="2"/>
      <c r="EX39" s="80"/>
      <c r="EY39" s="14"/>
      <c r="EZ39" s="6"/>
      <c r="FA39" s="49"/>
      <c r="FB39" s="1"/>
      <c r="FC39" s="1"/>
      <c r="FD39" s="2"/>
      <c r="FE39" s="2"/>
      <c r="FF39" s="2"/>
      <c r="FG39" s="2"/>
      <c r="FH39" s="2"/>
      <c r="FI39" s="80"/>
      <c r="FJ39" s="14"/>
      <c r="FK39" s="6"/>
      <c r="FL39" s="49"/>
      <c r="FM39" s="1"/>
      <c r="FN39" s="1"/>
      <c r="FO39" s="2"/>
      <c r="FP39" s="2"/>
      <c r="FQ39" s="2"/>
      <c r="FR39" s="2"/>
      <c r="FS39" s="2"/>
      <c r="FT39" s="80"/>
      <c r="FU39" s="14"/>
      <c r="FV39" s="6"/>
      <c r="FW39" s="49"/>
      <c r="FX39" s="1"/>
      <c r="FY39" s="1"/>
      <c r="FZ39" s="2"/>
      <c r="GA39" s="2"/>
      <c r="GB39" s="2"/>
      <c r="GC39" s="2"/>
      <c r="GD39" s="2"/>
      <c r="GE39" s="80"/>
      <c r="GF39" s="14"/>
      <c r="GG39" s="6"/>
      <c r="GH39" s="49"/>
      <c r="GI39" s="1"/>
      <c r="GJ39" s="1"/>
      <c r="GK39" s="2"/>
      <c r="GL39" s="2"/>
      <c r="GM39" s="2"/>
      <c r="GN39" s="2"/>
      <c r="GO39" s="2"/>
      <c r="GP39" s="80"/>
      <c r="GQ39" s="14"/>
      <c r="GR39" s="6"/>
      <c r="GS39" s="49"/>
      <c r="GT39" s="1"/>
      <c r="GU39" s="1"/>
      <c r="GV39" s="2"/>
      <c r="GW39" s="2"/>
      <c r="GX39" s="2"/>
      <c r="GY39" s="2"/>
      <c r="GZ39" s="2"/>
      <c r="HA39" s="80"/>
      <c r="HB39" s="14"/>
      <c r="HC39" s="6"/>
      <c r="HD39" s="49"/>
      <c r="HE39" s="1"/>
      <c r="HF39" s="1"/>
      <c r="HG39" s="2"/>
      <c r="HH39" s="2"/>
      <c r="HI39" s="2"/>
      <c r="HJ39" s="2"/>
      <c r="HK39" s="2"/>
      <c r="HL39" s="80"/>
      <c r="HM39" s="14"/>
      <c r="HN39" s="6"/>
      <c r="HO39" s="49"/>
      <c r="HP39" s="1"/>
      <c r="HQ39" s="1"/>
      <c r="HR39" s="2"/>
      <c r="HS39" s="2"/>
      <c r="HT39" s="2"/>
      <c r="HU39" s="2"/>
      <c r="HV39" s="2"/>
      <c r="HW39" s="80"/>
      <c r="HX39" s="14"/>
      <c r="HY39" s="6"/>
      <c r="HZ39" s="49"/>
      <c r="IA39" s="1"/>
      <c r="IB39" s="1"/>
      <c r="IC39" s="2"/>
      <c r="ID39" s="2"/>
      <c r="IE39" s="2"/>
      <c r="IF39" s="2"/>
      <c r="IG39" s="2"/>
      <c r="IH39" s="80"/>
      <c r="II39" s="14"/>
      <c r="IJ39" s="6"/>
      <c r="IK39" s="49"/>
      <c r="IL39" s="50"/>
    </row>
    <row r="40" spans="1:246" x14ac:dyDescent="0.25">
      <c r="A40" s="38">
        <v>18</v>
      </c>
      <c r="B40" s="82" t="s">
        <v>136</v>
      </c>
      <c r="C40" s="28"/>
      <c r="D40" s="83"/>
      <c r="E40" s="83" t="s">
        <v>16</v>
      </c>
      <c r="F40" s="84" t="s">
        <v>95</v>
      </c>
      <c r="G40" s="27" t="str">
        <f>IF(AND(OR($G$2="Y",$H$2="Y"),I40&lt;5,J40&lt;5),IF(AND(I40=I39,J40=J39),G39+1,1),"")</f>
        <v/>
      </c>
      <c r="H40" s="24" t="e">
        <f>IF(AND($H$2="Y",J40&gt;0,OR(AND(G40=1,#REF!=10),AND(G40=2,#REF!=20),AND(G40=3,#REF!=30),AND(G40=4,G83=40),AND(G40=5,G76=50),AND(G40=6,#REF!=60),AND(G40=7,G92=70),AND(G40=8,#REF!=80),AND(G40=9,G100=90),AND(G40=10,#REF!=100))),VLOOKUP(J40-1,SortLookup!$A$13:$B$16,2,FALSE),"")</f>
        <v>#REF!</v>
      </c>
      <c r="I40" s="39">
        <f>IF(ISNA(VLOOKUP(E40,SortLookup!$A$1:$B$5,2,FALSE))," ",VLOOKUP(E40,SortLookup!$A$1:$B$5,2,FALSE))</f>
        <v>0</v>
      </c>
      <c r="J40" s="25" t="str">
        <f>IF(ISNA(VLOOKUP(F40,SortLookup!$A$7:$B$11,2,FALSE))," ",VLOOKUP(F40,SortLookup!$A$7:$B$11,2,FALSE))</f>
        <v xml:space="preserve"> </v>
      </c>
      <c r="K40" s="74">
        <f t="shared" si="29"/>
        <v>360.24</v>
      </c>
      <c r="L40" s="75">
        <f t="shared" si="30"/>
        <v>344.74</v>
      </c>
      <c r="M40" s="45">
        <f t="shared" si="31"/>
        <v>8</v>
      </c>
      <c r="N40" s="46">
        <f t="shared" si="32"/>
        <v>7.5</v>
      </c>
      <c r="O40" s="76">
        <f t="shared" si="33"/>
        <v>15</v>
      </c>
      <c r="P40" s="36">
        <v>59.02</v>
      </c>
      <c r="Q40" s="33"/>
      <c r="R40" s="33"/>
      <c r="S40" s="33"/>
      <c r="T40" s="33"/>
      <c r="U40" s="33"/>
      <c r="V40" s="33"/>
      <c r="W40" s="34">
        <v>1</v>
      </c>
      <c r="X40" s="34">
        <v>1</v>
      </c>
      <c r="Y40" s="34">
        <v>0</v>
      </c>
      <c r="Z40" s="34">
        <v>0</v>
      </c>
      <c r="AA40" s="35">
        <v>0</v>
      </c>
      <c r="AB40" s="32">
        <f t="shared" si="34"/>
        <v>59.02</v>
      </c>
      <c r="AC40" s="31">
        <f t="shared" si="35"/>
        <v>0.5</v>
      </c>
      <c r="AD40" s="26">
        <f t="shared" si="36"/>
        <v>3</v>
      </c>
      <c r="AE40" s="60">
        <f t="shared" si="37"/>
        <v>62.52</v>
      </c>
      <c r="AF40" s="36">
        <v>66.540000000000006</v>
      </c>
      <c r="AG40" s="33"/>
      <c r="AH40" s="33"/>
      <c r="AI40" s="33"/>
      <c r="AJ40" s="34">
        <v>5</v>
      </c>
      <c r="AK40" s="34">
        <v>0</v>
      </c>
      <c r="AL40" s="34">
        <v>0</v>
      </c>
      <c r="AM40" s="34">
        <v>0</v>
      </c>
      <c r="AN40" s="35">
        <v>0</v>
      </c>
      <c r="AO40" s="32">
        <f t="shared" si="38"/>
        <v>66.540000000000006</v>
      </c>
      <c r="AP40" s="31">
        <f t="shared" si="39"/>
        <v>2.5</v>
      </c>
      <c r="AQ40" s="26">
        <f t="shared" si="40"/>
        <v>0</v>
      </c>
      <c r="AR40" s="60">
        <f t="shared" si="41"/>
        <v>69.040000000000006</v>
      </c>
      <c r="AS40" s="36">
        <v>124.78</v>
      </c>
      <c r="AT40" s="33"/>
      <c r="AU40" s="33"/>
      <c r="AV40" s="34">
        <v>0</v>
      </c>
      <c r="AW40" s="34">
        <v>0</v>
      </c>
      <c r="AX40" s="34">
        <v>0</v>
      </c>
      <c r="AY40" s="34">
        <v>0</v>
      </c>
      <c r="AZ40" s="35">
        <v>0</v>
      </c>
      <c r="BA40" s="32">
        <f t="shared" si="42"/>
        <v>124.78</v>
      </c>
      <c r="BB40" s="31">
        <f t="shared" si="43"/>
        <v>0</v>
      </c>
      <c r="BC40" s="26">
        <f t="shared" si="44"/>
        <v>0</v>
      </c>
      <c r="BD40" s="60">
        <f t="shared" si="45"/>
        <v>124.78</v>
      </c>
      <c r="BE40" s="32"/>
      <c r="BF40" s="57"/>
      <c r="BG40" s="34"/>
      <c r="BH40" s="34"/>
      <c r="BI40" s="34"/>
      <c r="BJ40" s="34"/>
      <c r="BK40" s="35"/>
      <c r="BL40" s="53">
        <f t="shared" si="46"/>
        <v>0</v>
      </c>
      <c r="BM40" s="46">
        <f t="shared" si="47"/>
        <v>0</v>
      </c>
      <c r="BN40" s="45">
        <f t="shared" si="48"/>
        <v>0</v>
      </c>
      <c r="BO40" s="44">
        <f t="shared" si="49"/>
        <v>0</v>
      </c>
      <c r="BP40" s="36">
        <v>65.319999999999993</v>
      </c>
      <c r="BQ40" s="33"/>
      <c r="BR40" s="33"/>
      <c r="BS40" s="33"/>
      <c r="BT40" s="34">
        <v>8</v>
      </c>
      <c r="BU40" s="34">
        <v>0</v>
      </c>
      <c r="BV40" s="34">
        <v>0</v>
      </c>
      <c r="BW40" s="34">
        <v>1</v>
      </c>
      <c r="BX40" s="35">
        <v>0</v>
      </c>
      <c r="BY40" s="32">
        <f t="shared" si="50"/>
        <v>65.319999999999993</v>
      </c>
      <c r="BZ40" s="31">
        <f t="shared" si="51"/>
        <v>4</v>
      </c>
      <c r="CA40" s="37">
        <f t="shared" si="52"/>
        <v>5</v>
      </c>
      <c r="CB40" s="102">
        <f t="shared" si="53"/>
        <v>74.319999999999993</v>
      </c>
      <c r="CC40" s="36">
        <v>29.08</v>
      </c>
      <c r="CD40" s="33"/>
      <c r="CE40" s="34">
        <v>1</v>
      </c>
      <c r="CF40" s="34">
        <v>0</v>
      </c>
      <c r="CG40" s="34">
        <v>0</v>
      </c>
      <c r="CH40" s="34">
        <v>0</v>
      </c>
      <c r="CI40" s="35">
        <v>0</v>
      </c>
      <c r="CJ40" s="32">
        <f t="shared" si="54"/>
        <v>29.08</v>
      </c>
      <c r="CK40" s="31">
        <f t="shared" si="55"/>
        <v>0.5</v>
      </c>
      <c r="CL40" s="26">
        <f t="shared" si="56"/>
        <v>0</v>
      </c>
      <c r="CM40" s="98">
        <f t="shared" si="57"/>
        <v>29.58</v>
      </c>
      <c r="CN40" s="1"/>
      <c r="CO40" s="1"/>
      <c r="CP40" s="2"/>
      <c r="CQ40" s="2"/>
      <c r="CR40" s="2"/>
      <c r="CS40" s="2"/>
      <c r="CT40" s="2"/>
      <c r="CU40" s="80"/>
      <c r="CV40" s="14"/>
      <c r="CW40" s="6"/>
      <c r="CX40" s="49"/>
      <c r="CY40" s="1"/>
      <c r="CZ40" s="1"/>
      <c r="DA40" s="2"/>
      <c r="DB40" s="2"/>
      <c r="DC40" s="2"/>
      <c r="DD40" s="2"/>
      <c r="DE40" s="2"/>
      <c r="DF40" s="80"/>
      <c r="DG40" s="14"/>
      <c r="DH40" s="6"/>
      <c r="DI40" s="49"/>
      <c r="DJ40" s="1"/>
      <c r="DK40" s="1"/>
      <c r="DL40" s="2"/>
      <c r="DM40" s="2"/>
      <c r="DN40" s="2"/>
      <c r="DO40" s="2"/>
      <c r="DP40" s="2"/>
      <c r="DQ40" s="80"/>
      <c r="DR40" s="14"/>
      <c r="DS40" s="6"/>
      <c r="DT40" s="49"/>
      <c r="DU40" s="1"/>
      <c r="DV40" s="1"/>
      <c r="DW40" s="2"/>
      <c r="DX40" s="2"/>
      <c r="DY40" s="2"/>
      <c r="DZ40" s="2"/>
      <c r="EA40" s="2"/>
      <c r="EB40" s="80"/>
      <c r="EC40" s="14"/>
      <c r="ED40" s="6"/>
      <c r="EE40" s="49"/>
      <c r="EF40" s="1"/>
      <c r="EG40" s="1"/>
      <c r="EH40" s="2"/>
      <c r="EI40" s="2"/>
      <c r="EJ40" s="2"/>
      <c r="EK40" s="2"/>
      <c r="EL40" s="2"/>
      <c r="EM40" s="80"/>
      <c r="EN40" s="14"/>
      <c r="EO40" s="6"/>
      <c r="EP40" s="49"/>
      <c r="EQ40" s="1"/>
      <c r="ER40" s="1"/>
      <c r="ES40" s="2"/>
      <c r="ET40" s="2"/>
      <c r="EU40" s="2"/>
      <c r="EV40" s="2"/>
      <c r="EW40" s="2"/>
      <c r="EX40" s="80"/>
      <c r="EY40" s="14"/>
      <c r="EZ40" s="6"/>
      <c r="FA40" s="49"/>
      <c r="FB40" s="1"/>
      <c r="FC40" s="1"/>
      <c r="FD40" s="2"/>
      <c r="FE40" s="2"/>
      <c r="FF40" s="2"/>
      <c r="FG40" s="2"/>
      <c r="FH40" s="2"/>
      <c r="FI40" s="80"/>
      <c r="FJ40" s="14"/>
      <c r="FK40" s="6"/>
      <c r="FL40" s="49"/>
      <c r="FM40" s="1"/>
      <c r="FN40" s="1"/>
      <c r="FO40" s="2"/>
      <c r="FP40" s="2"/>
      <c r="FQ40" s="2"/>
      <c r="FR40" s="2"/>
      <c r="FS40" s="2"/>
      <c r="FT40" s="80"/>
      <c r="FU40" s="14"/>
      <c r="FV40" s="6"/>
      <c r="FW40" s="49"/>
      <c r="FX40" s="1"/>
      <c r="FY40" s="1"/>
      <c r="FZ40" s="2"/>
      <c r="GA40" s="2"/>
      <c r="GB40" s="2"/>
      <c r="GC40" s="2"/>
      <c r="GD40" s="2"/>
      <c r="GE40" s="80"/>
      <c r="GF40" s="14"/>
      <c r="GG40" s="6"/>
      <c r="GH40" s="49"/>
      <c r="GI40" s="1"/>
      <c r="GJ40" s="1"/>
      <c r="GK40" s="2"/>
      <c r="GL40" s="2"/>
      <c r="GM40" s="2"/>
      <c r="GN40" s="2"/>
      <c r="GO40" s="2"/>
      <c r="GP40" s="80"/>
      <c r="GQ40" s="14"/>
      <c r="GR40" s="6"/>
      <c r="GS40" s="49"/>
      <c r="GT40" s="1"/>
      <c r="GU40" s="1"/>
      <c r="GV40" s="2"/>
      <c r="GW40" s="2"/>
      <c r="GX40" s="2"/>
      <c r="GY40" s="2"/>
      <c r="GZ40" s="2"/>
      <c r="HA40" s="80"/>
      <c r="HB40" s="14"/>
      <c r="HC40" s="6"/>
      <c r="HD40" s="49"/>
      <c r="HE40" s="1"/>
      <c r="HF40" s="1"/>
      <c r="HG40" s="2"/>
      <c r="HH40" s="2"/>
      <c r="HI40" s="2"/>
      <c r="HJ40" s="2"/>
      <c r="HK40" s="2"/>
      <c r="HL40" s="80"/>
      <c r="HM40" s="14"/>
      <c r="HN40" s="6"/>
      <c r="HO40" s="49"/>
      <c r="HP40" s="1"/>
      <c r="HQ40" s="1"/>
      <c r="HR40" s="2"/>
      <c r="HS40" s="2"/>
      <c r="HT40" s="2"/>
      <c r="HU40" s="2"/>
      <c r="HV40" s="2"/>
      <c r="HW40" s="80"/>
      <c r="HX40" s="14"/>
      <c r="HY40" s="6"/>
      <c r="HZ40" s="49"/>
      <c r="IA40" s="1"/>
      <c r="IB40" s="1"/>
      <c r="IC40" s="2"/>
      <c r="ID40" s="2"/>
      <c r="IE40" s="2"/>
      <c r="IF40" s="2"/>
      <c r="IG40" s="2"/>
      <c r="IH40" s="80"/>
      <c r="II40" s="14"/>
      <c r="IJ40" s="6"/>
      <c r="IK40" s="49"/>
      <c r="IL40" s="50"/>
    </row>
    <row r="41" spans="1:246" x14ac:dyDescent="0.25">
      <c r="A41" s="38">
        <v>19</v>
      </c>
      <c r="B41" s="82" t="s">
        <v>129</v>
      </c>
      <c r="C41" s="28"/>
      <c r="D41" s="29"/>
      <c r="E41" s="83" t="s">
        <v>16</v>
      </c>
      <c r="F41" s="84" t="s">
        <v>24</v>
      </c>
      <c r="G41" s="27" t="str">
        <f>IF(AND(OR($G$2="Y",$H$2="Y"),I41&lt;5,J41&lt;5),IF(AND(I41=I40,J41=J40),G40+1,1),"")</f>
        <v/>
      </c>
      <c r="H41" s="24" t="e">
        <f>IF(AND($H$2="Y",J41&gt;0,OR(AND(G41=1,#REF!=10),AND(G41=2,#REF!=20),AND(G41=3,#REF!=30),AND(G41=4,G66=40),AND(G41=5,#REF!=50),AND(G41=6,G79=60),AND(G41=7,G88=70),AND(G41=8,#REF!=80),AND(G41=9,G96=90),AND(G41=10,#REF!=100))),VLOOKUP(J41-1,SortLookup!$A$13:$B$16,2,FALSE),"")</f>
        <v>#REF!</v>
      </c>
      <c r="I41" s="39">
        <f>IF(ISNA(VLOOKUP(E41,SortLookup!$A$1:$B$5,2,FALSE))," ",VLOOKUP(E41,SortLookup!$A$1:$B$5,2,FALSE))</f>
        <v>0</v>
      </c>
      <c r="J41" s="25">
        <f>IF(ISNA(VLOOKUP(F41,SortLookup!$A$7:$B$11,2,FALSE))," ",VLOOKUP(F41,SortLookup!$A$7:$B$11,2,FALSE))</f>
        <v>4</v>
      </c>
      <c r="K41" s="74">
        <f t="shared" si="29"/>
        <v>452.63</v>
      </c>
      <c r="L41" s="75">
        <f t="shared" si="30"/>
        <v>413.13</v>
      </c>
      <c r="M41" s="45">
        <f t="shared" si="31"/>
        <v>26</v>
      </c>
      <c r="N41" s="46">
        <f t="shared" si="32"/>
        <v>13.5</v>
      </c>
      <c r="O41" s="76">
        <f t="shared" si="33"/>
        <v>27</v>
      </c>
      <c r="P41" s="36">
        <v>70.09</v>
      </c>
      <c r="Q41" s="33"/>
      <c r="R41" s="33"/>
      <c r="S41" s="33"/>
      <c r="T41" s="33"/>
      <c r="U41" s="33"/>
      <c r="V41" s="33"/>
      <c r="W41" s="34">
        <v>2</v>
      </c>
      <c r="X41" s="34">
        <v>0</v>
      </c>
      <c r="Y41" s="34">
        <v>0</v>
      </c>
      <c r="Z41" s="34">
        <v>0</v>
      </c>
      <c r="AA41" s="35">
        <v>0</v>
      </c>
      <c r="AB41" s="32">
        <f t="shared" si="34"/>
        <v>70.09</v>
      </c>
      <c r="AC41" s="31">
        <f t="shared" si="35"/>
        <v>1</v>
      </c>
      <c r="AD41" s="26">
        <f t="shared" si="36"/>
        <v>0</v>
      </c>
      <c r="AE41" s="60">
        <f t="shared" si="37"/>
        <v>71.09</v>
      </c>
      <c r="AF41" s="36">
        <v>74.28</v>
      </c>
      <c r="AG41" s="33"/>
      <c r="AH41" s="33"/>
      <c r="AI41" s="33"/>
      <c r="AJ41" s="34">
        <v>6</v>
      </c>
      <c r="AK41" s="34">
        <v>1</v>
      </c>
      <c r="AL41" s="34">
        <v>0</v>
      </c>
      <c r="AM41" s="34">
        <v>0</v>
      </c>
      <c r="AN41" s="35">
        <v>0</v>
      </c>
      <c r="AO41" s="32">
        <f t="shared" si="38"/>
        <v>74.28</v>
      </c>
      <c r="AP41" s="31">
        <f t="shared" si="39"/>
        <v>3</v>
      </c>
      <c r="AQ41" s="26">
        <f t="shared" si="40"/>
        <v>3</v>
      </c>
      <c r="AR41" s="60">
        <f t="shared" si="41"/>
        <v>80.28</v>
      </c>
      <c r="AS41" s="36">
        <v>131.31</v>
      </c>
      <c r="AT41" s="33"/>
      <c r="AU41" s="33"/>
      <c r="AV41" s="34">
        <v>11</v>
      </c>
      <c r="AW41" s="34">
        <v>0</v>
      </c>
      <c r="AX41" s="34">
        <v>2</v>
      </c>
      <c r="AY41" s="34">
        <v>0</v>
      </c>
      <c r="AZ41" s="35">
        <v>0</v>
      </c>
      <c r="BA41" s="32">
        <f t="shared" si="42"/>
        <v>131.31</v>
      </c>
      <c r="BB41" s="31">
        <f t="shared" si="43"/>
        <v>5.5</v>
      </c>
      <c r="BC41" s="26">
        <f t="shared" si="44"/>
        <v>10</v>
      </c>
      <c r="BD41" s="60">
        <f t="shared" si="45"/>
        <v>146.81</v>
      </c>
      <c r="BE41" s="32"/>
      <c r="BF41" s="57"/>
      <c r="BG41" s="34"/>
      <c r="BH41" s="34"/>
      <c r="BI41" s="34"/>
      <c r="BJ41" s="34"/>
      <c r="BK41" s="35"/>
      <c r="BL41" s="53">
        <f t="shared" si="46"/>
        <v>0</v>
      </c>
      <c r="BM41" s="46">
        <f t="shared" si="47"/>
        <v>0</v>
      </c>
      <c r="BN41" s="45">
        <f t="shared" si="48"/>
        <v>0</v>
      </c>
      <c r="BO41" s="44">
        <f t="shared" si="49"/>
        <v>0</v>
      </c>
      <c r="BP41" s="36">
        <v>114.26</v>
      </c>
      <c r="BQ41" s="33"/>
      <c r="BR41" s="33"/>
      <c r="BS41" s="33"/>
      <c r="BT41" s="34">
        <v>7</v>
      </c>
      <c r="BU41" s="34">
        <v>1</v>
      </c>
      <c r="BV41" s="34">
        <v>0</v>
      </c>
      <c r="BW41" s="34">
        <v>2</v>
      </c>
      <c r="BX41" s="35">
        <v>0</v>
      </c>
      <c r="BY41" s="32">
        <f t="shared" si="50"/>
        <v>114.26</v>
      </c>
      <c r="BZ41" s="31">
        <f t="shared" si="51"/>
        <v>3.5</v>
      </c>
      <c r="CA41" s="37">
        <f t="shared" si="52"/>
        <v>13</v>
      </c>
      <c r="CB41" s="102">
        <f t="shared" si="53"/>
        <v>130.76</v>
      </c>
      <c r="CC41" s="36">
        <v>23.19</v>
      </c>
      <c r="CD41" s="33"/>
      <c r="CE41" s="34">
        <v>1</v>
      </c>
      <c r="CF41" s="34">
        <v>0</v>
      </c>
      <c r="CG41" s="34">
        <v>0</v>
      </c>
      <c r="CH41" s="34">
        <v>0</v>
      </c>
      <c r="CI41" s="35">
        <v>0</v>
      </c>
      <c r="CJ41" s="32">
        <f t="shared" si="54"/>
        <v>23.19</v>
      </c>
      <c r="CK41" s="31">
        <f t="shared" si="55"/>
        <v>0.5</v>
      </c>
      <c r="CL41" s="26">
        <f t="shared" si="56"/>
        <v>0</v>
      </c>
      <c r="CM41" s="98">
        <f t="shared" si="57"/>
        <v>23.69</v>
      </c>
      <c r="CN41" s="1"/>
      <c r="CO41" s="1"/>
      <c r="CP41" s="2"/>
      <c r="CQ41" s="2"/>
      <c r="CR41" s="2"/>
      <c r="CS41" s="2"/>
      <c r="CT41" s="2"/>
      <c r="CU41" s="80"/>
      <c r="CV41" s="14"/>
      <c r="CW41" s="6"/>
      <c r="CX41" s="49"/>
      <c r="CY41" s="1"/>
      <c r="CZ41" s="1"/>
      <c r="DA41" s="2"/>
      <c r="DB41" s="2"/>
      <c r="DC41" s="2"/>
      <c r="DD41" s="2"/>
      <c r="DE41" s="2"/>
      <c r="DF41" s="80"/>
      <c r="DG41" s="14"/>
      <c r="DH41" s="6"/>
      <c r="DI41" s="49"/>
      <c r="DJ41" s="1"/>
      <c r="DK41" s="1"/>
      <c r="DL41" s="2"/>
      <c r="DM41" s="2"/>
      <c r="DN41" s="2"/>
      <c r="DO41" s="2"/>
      <c r="DP41" s="2"/>
      <c r="DQ41" s="80"/>
      <c r="DR41" s="14"/>
      <c r="DS41" s="6"/>
      <c r="DT41" s="49"/>
      <c r="DU41" s="1"/>
      <c r="DV41" s="1"/>
      <c r="DW41" s="2"/>
      <c r="DX41" s="2"/>
      <c r="DY41" s="2"/>
      <c r="DZ41" s="2"/>
      <c r="EA41" s="2"/>
      <c r="EB41" s="80"/>
      <c r="EC41" s="14"/>
      <c r="ED41" s="6"/>
      <c r="EE41" s="49"/>
      <c r="EF41" s="1"/>
      <c r="EG41" s="1"/>
      <c r="EH41" s="2"/>
      <c r="EI41" s="2"/>
      <c r="EJ41" s="2"/>
      <c r="EK41" s="2"/>
      <c r="EL41" s="2"/>
      <c r="EM41" s="80"/>
      <c r="EN41" s="14"/>
      <c r="EO41" s="6"/>
      <c r="EP41" s="49"/>
      <c r="EQ41" s="1"/>
      <c r="ER41" s="1"/>
      <c r="ES41" s="2"/>
      <c r="ET41" s="2"/>
      <c r="EU41" s="2"/>
      <c r="EV41" s="2"/>
      <c r="EW41" s="2"/>
      <c r="EX41" s="80"/>
      <c r="EY41" s="14"/>
      <c r="EZ41" s="6"/>
      <c r="FA41" s="49"/>
      <c r="FB41" s="1"/>
      <c r="FC41" s="1"/>
      <c r="FD41" s="2"/>
      <c r="FE41" s="2"/>
      <c r="FF41" s="2"/>
      <c r="FG41" s="2"/>
      <c r="FH41" s="2"/>
      <c r="FI41" s="80"/>
      <c r="FJ41" s="14"/>
      <c r="FK41" s="6"/>
      <c r="FL41" s="49"/>
      <c r="FM41" s="1"/>
      <c r="FN41" s="1"/>
      <c r="FO41" s="2"/>
      <c r="FP41" s="2"/>
      <c r="FQ41" s="2"/>
      <c r="FR41" s="2"/>
      <c r="FS41" s="2"/>
      <c r="FT41" s="80"/>
      <c r="FU41" s="14"/>
      <c r="FV41" s="6"/>
      <c r="FW41" s="49"/>
      <c r="FX41" s="1"/>
      <c r="FY41" s="1"/>
      <c r="FZ41" s="2"/>
      <c r="GA41" s="2"/>
      <c r="GB41" s="2"/>
      <c r="GC41" s="2"/>
      <c r="GD41" s="2"/>
      <c r="GE41" s="80"/>
      <c r="GF41" s="14"/>
      <c r="GG41" s="6"/>
      <c r="GH41" s="49"/>
      <c r="GI41" s="1"/>
      <c r="GJ41" s="1"/>
      <c r="GK41" s="2"/>
      <c r="GL41" s="2"/>
      <c r="GM41" s="2"/>
      <c r="GN41" s="2"/>
      <c r="GO41" s="2"/>
      <c r="GP41" s="80"/>
      <c r="GQ41" s="14"/>
      <c r="GR41" s="6"/>
      <c r="GS41" s="49"/>
      <c r="GT41" s="1"/>
      <c r="GU41" s="1"/>
      <c r="GV41" s="2"/>
      <c r="GW41" s="2"/>
      <c r="GX41" s="2"/>
      <c r="GY41" s="2"/>
      <c r="GZ41" s="2"/>
      <c r="HA41" s="80"/>
      <c r="HB41" s="14"/>
      <c r="HC41" s="6"/>
      <c r="HD41" s="49"/>
      <c r="HE41" s="1"/>
      <c r="HF41" s="1"/>
      <c r="HG41" s="2"/>
      <c r="HH41" s="2"/>
      <c r="HI41" s="2"/>
      <c r="HJ41" s="2"/>
      <c r="HK41" s="2"/>
      <c r="HL41" s="80"/>
      <c r="HM41" s="14"/>
      <c r="HN41" s="6"/>
      <c r="HO41" s="49"/>
      <c r="HP41" s="1"/>
      <c r="HQ41" s="1"/>
      <c r="HR41" s="2"/>
      <c r="HS41" s="2"/>
      <c r="HT41" s="2"/>
      <c r="HU41" s="2"/>
      <c r="HV41" s="2"/>
      <c r="HW41" s="80"/>
      <c r="HX41" s="14"/>
      <c r="HY41" s="6"/>
      <c r="HZ41" s="49"/>
      <c r="IA41" s="1"/>
      <c r="IB41" s="1"/>
      <c r="IC41" s="2"/>
      <c r="ID41" s="2"/>
      <c r="IE41" s="2"/>
      <c r="IF41" s="2"/>
      <c r="IG41" s="2"/>
      <c r="IH41" s="80"/>
      <c r="II41" s="14"/>
      <c r="IJ41" s="6"/>
      <c r="IK41" s="49"/>
      <c r="IL41" s="50"/>
    </row>
    <row r="42" spans="1:246" x14ac:dyDescent="0.25">
      <c r="A42" s="38">
        <v>20</v>
      </c>
      <c r="B42" s="82" t="s">
        <v>140</v>
      </c>
      <c r="C42" s="28"/>
      <c r="D42" s="29"/>
      <c r="E42" s="83" t="s">
        <v>16</v>
      </c>
      <c r="F42" s="84" t="s">
        <v>95</v>
      </c>
      <c r="G42" s="27" t="str">
        <f>IF(AND(OR($G$2="Y",$H$2="Y"),I42&lt;5,J42&lt;5),IF(AND(I42=I41,J42=J41),G41+1,1),"")</f>
        <v/>
      </c>
      <c r="H42" s="24" t="e">
        <f>IF(AND($H$2="Y",J42&gt;0,OR(AND(G42=1,#REF!=10),AND(G42=2,#REF!=20),AND(G42=3,#REF!=30),AND(G42=4,G67=40),AND(G42=5,#REF!=50),AND(G42=6,G80=60),AND(G42=7,G89=70),AND(G42=8,#REF!=80),AND(G42=9,G97=90),AND(G42=10,#REF!=100))),VLOOKUP(J42-1,SortLookup!$A$13:$B$16,2,FALSE),"")</f>
        <v>#REF!</v>
      </c>
      <c r="I42" s="39">
        <f>IF(ISNA(VLOOKUP(E42,SortLookup!$A$1:$B$5,2,FALSE))," ",VLOOKUP(E42,SortLookup!$A$1:$B$5,2,FALSE))</f>
        <v>0</v>
      </c>
      <c r="J42" s="25" t="str">
        <f>IF(ISNA(VLOOKUP(F42,SortLookup!$A$7:$B$11,2,FALSE))," ",VLOOKUP(F42,SortLookup!$A$7:$B$11,2,FALSE))</f>
        <v xml:space="preserve"> </v>
      </c>
      <c r="K42" s="74">
        <f t="shared" ref="K42" si="58">L42+M42+N42</f>
        <v>580.14</v>
      </c>
      <c r="L42" s="75">
        <f t="shared" ref="L42" si="59">AB42+AO42+BA42+BL42+BY42+CJ42+CU42+DF42+DQ42+EB42+EM42+EX42+FI42+FT42+GE42+GP42+HA42+HL42+HW42+IH42</f>
        <v>533.64</v>
      </c>
      <c r="M42" s="45">
        <f t="shared" ref="M42" si="60">AD42+AQ42+BC42+BN42+CA42+CL42+CW42+DH42+DS42+ED42+EO42+EZ42+FK42+FV42+GG42+GR42+HC42+HN42+HY42+IJ42</f>
        <v>25</v>
      </c>
      <c r="N42" s="46">
        <f t="shared" ref="N42" si="61">O42/2</f>
        <v>21.5</v>
      </c>
      <c r="O42" s="76">
        <f t="shared" ref="O42" si="62">W42+AJ42+AV42+BG42+BT42+CE42+CP42+DA42+DL42+DW42+EH42+ES42+FD42+FO42+FZ42+GK42+GV42+HG42+HR42+IC42</f>
        <v>43</v>
      </c>
      <c r="P42" s="36">
        <v>95.28</v>
      </c>
      <c r="Q42" s="33"/>
      <c r="R42" s="33"/>
      <c r="S42" s="33"/>
      <c r="T42" s="33"/>
      <c r="U42" s="33"/>
      <c r="V42" s="33"/>
      <c r="W42" s="34">
        <v>0</v>
      </c>
      <c r="X42" s="34">
        <v>0</v>
      </c>
      <c r="Y42" s="34">
        <v>0</v>
      </c>
      <c r="Z42" s="34">
        <v>0</v>
      </c>
      <c r="AA42" s="35">
        <v>0</v>
      </c>
      <c r="AB42" s="32">
        <f t="shared" ref="AB42" si="63">P42+Q42+R42+S42+T42+U42+V42</f>
        <v>95.28</v>
      </c>
      <c r="AC42" s="31">
        <f t="shared" ref="AC42" si="64">W42/2</f>
        <v>0</v>
      </c>
      <c r="AD42" s="26">
        <f t="shared" ref="AD42" si="65">(X42*3)+(Y42*5)+(Z42*5)+(AA42*20)</f>
        <v>0</v>
      </c>
      <c r="AE42" s="60">
        <f t="shared" ref="AE42" si="66">AB42+AC42+AD42</f>
        <v>95.28</v>
      </c>
      <c r="AF42" s="36">
        <v>102.35</v>
      </c>
      <c r="AG42" s="33"/>
      <c r="AH42" s="33"/>
      <c r="AI42" s="33"/>
      <c r="AJ42" s="34">
        <v>7</v>
      </c>
      <c r="AK42" s="34">
        <v>0</v>
      </c>
      <c r="AL42" s="34">
        <v>0</v>
      </c>
      <c r="AM42" s="34">
        <v>0</v>
      </c>
      <c r="AN42" s="35">
        <v>0</v>
      </c>
      <c r="AO42" s="32">
        <f t="shared" ref="AO42" si="67">AF42+AG42+AH42+AI42</f>
        <v>102.35</v>
      </c>
      <c r="AP42" s="31">
        <f t="shared" ref="AP42" si="68">AJ42/2</f>
        <v>3.5</v>
      </c>
      <c r="AQ42" s="26">
        <f t="shared" ref="AQ42" si="69">(AK42*3)+(AL42*5)+(AM42*5)+(AN42*20)</f>
        <v>0</v>
      </c>
      <c r="AR42" s="60">
        <f t="shared" ref="AR42" si="70">AO42+AP42+AQ42</f>
        <v>105.85</v>
      </c>
      <c r="AS42" s="36">
        <v>156.82</v>
      </c>
      <c r="AT42" s="33"/>
      <c r="AU42" s="33"/>
      <c r="AV42" s="34">
        <v>15</v>
      </c>
      <c r="AW42" s="34">
        <v>0</v>
      </c>
      <c r="AX42" s="34">
        <v>3</v>
      </c>
      <c r="AY42" s="34">
        <v>0</v>
      </c>
      <c r="AZ42" s="35">
        <v>0</v>
      </c>
      <c r="BA42" s="32">
        <f t="shared" ref="BA42" si="71">AS42+AT42+AU42</f>
        <v>156.82</v>
      </c>
      <c r="BB42" s="31">
        <f t="shared" ref="BB42" si="72">AV42/2</f>
        <v>7.5</v>
      </c>
      <c r="BC42" s="26">
        <f t="shared" ref="BC42" si="73">(AW42*3)+(AX42*5)+(AY42*5)+(AZ42*20)</f>
        <v>15</v>
      </c>
      <c r="BD42" s="60">
        <f t="shared" ref="BD42" si="74">BA42+BB42+BC42</f>
        <v>179.32</v>
      </c>
      <c r="BE42" s="32"/>
      <c r="BF42" s="57"/>
      <c r="BG42" s="34"/>
      <c r="BH42" s="34"/>
      <c r="BI42" s="34"/>
      <c r="BJ42" s="34"/>
      <c r="BK42" s="35"/>
      <c r="BL42" s="53">
        <f t="shared" ref="BL42" si="75">BE42+BF42</f>
        <v>0</v>
      </c>
      <c r="BM42" s="46">
        <f t="shared" ref="BM42" si="76">BG42/2</f>
        <v>0</v>
      </c>
      <c r="BN42" s="45">
        <f t="shared" ref="BN42" si="77">(BH42*3)+(BI42*5)+(BJ42*5)+(BK42*20)</f>
        <v>0</v>
      </c>
      <c r="BO42" s="44">
        <f t="shared" ref="BO42" si="78">BL42+BM42+BN42</f>
        <v>0</v>
      </c>
      <c r="BP42" s="36">
        <v>125.97</v>
      </c>
      <c r="BQ42" s="33"/>
      <c r="BR42" s="33"/>
      <c r="BS42" s="33"/>
      <c r="BT42" s="34">
        <v>19</v>
      </c>
      <c r="BU42" s="34">
        <v>0</v>
      </c>
      <c r="BV42" s="34">
        <v>1</v>
      </c>
      <c r="BW42" s="34">
        <v>1</v>
      </c>
      <c r="BX42" s="35">
        <v>0</v>
      </c>
      <c r="BY42" s="32">
        <f t="shared" ref="BY42" si="79">BP42+BQ42+BR42+BS42</f>
        <v>125.97</v>
      </c>
      <c r="BZ42" s="31">
        <f t="shared" ref="BZ42" si="80">BT42/2</f>
        <v>9.5</v>
      </c>
      <c r="CA42" s="37">
        <f t="shared" ref="CA42" si="81">(BU42*3)+(BV42*5)+(BW42*5)+(BX42*20)</f>
        <v>10</v>
      </c>
      <c r="CB42" s="102">
        <f t="shared" ref="CB42" si="82">BY42+BZ42+CA42</f>
        <v>145.47</v>
      </c>
      <c r="CC42" s="36">
        <v>53.22</v>
      </c>
      <c r="CD42" s="33"/>
      <c r="CE42" s="34">
        <v>2</v>
      </c>
      <c r="CF42" s="34">
        <v>0</v>
      </c>
      <c r="CG42" s="34">
        <v>0</v>
      </c>
      <c r="CH42" s="34">
        <v>0</v>
      </c>
      <c r="CI42" s="35">
        <v>0</v>
      </c>
      <c r="CJ42" s="32">
        <f t="shared" ref="CJ42" si="83">CC42+CD42</f>
        <v>53.22</v>
      </c>
      <c r="CK42" s="31">
        <f t="shared" ref="CK42" si="84">CE42/2</f>
        <v>1</v>
      </c>
      <c r="CL42" s="26">
        <f t="shared" ref="CL42" si="85">(CF42*3)+(CG42*5)+(CH42*5)+(CI42*20)</f>
        <v>0</v>
      </c>
      <c r="CM42" s="98">
        <f t="shared" ref="CM42" si="86">CJ42+CK42+CL42</f>
        <v>54.22</v>
      </c>
      <c r="CN42" s="1"/>
      <c r="CO42" s="1"/>
      <c r="CP42" s="2"/>
      <c r="CQ42" s="2"/>
      <c r="CR42" s="2"/>
      <c r="CS42" s="2"/>
      <c r="CT42" s="2"/>
      <c r="CU42" s="80"/>
      <c r="CV42" s="14"/>
      <c r="CW42" s="6"/>
      <c r="CX42" s="49"/>
      <c r="CY42" s="1"/>
      <c r="CZ42" s="1"/>
      <c r="DA42" s="2"/>
      <c r="DB42" s="2"/>
      <c r="DC42" s="2"/>
      <c r="DD42" s="2"/>
      <c r="DE42" s="2"/>
      <c r="DF42" s="80"/>
      <c r="DG42" s="14"/>
      <c r="DH42" s="6"/>
      <c r="DI42" s="49"/>
      <c r="DJ42" s="1"/>
      <c r="DK42" s="1"/>
      <c r="DL42" s="2"/>
      <c r="DM42" s="2"/>
      <c r="DN42" s="2"/>
      <c r="DO42" s="2"/>
      <c r="DP42" s="2"/>
      <c r="DQ42" s="80"/>
      <c r="DR42" s="14"/>
      <c r="DS42" s="6"/>
      <c r="DT42" s="49"/>
      <c r="DU42" s="1"/>
      <c r="DV42" s="1"/>
      <c r="DW42" s="2"/>
      <c r="DX42" s="2"/>
      <c r="DY42" s="2"/>
      <c r="DZ42" s="2"/>
      <c r="EA42" s="2"/>
      <c r="EB42" s="80"/>
      <c r="EC42" s="14"/>
      <c r="ED42" s="6"/>
      <c r="EE42" s="49"/>
      <c r="EF42" s="1"/>
      <c r="EG42" s="1"/>
      <c r="EH42" s="2"/>
      <c r="EI42" s="2"/>
      <c r="EJ42" s="2"/>
      <c r="EK42" s="2"/>
      <c r="EL42" s="2"/>
      <c r="EM42" s="80"/>
      <c r="EN42" s="14"/>
      <c r="EO42" s="6"/>
      <c r="EP42" s="49"/>
      <c r="EQ42" s="1"/>
      <c r="ER42" s="1"/>
      <c r="ES42" s="2"/>
      <c r="ET42" s="2"/>
      <c r="EU42" s="2"/>
      <c r="EV42" s="2"/>
      <c r="EW42" s="2"/>
      <c r="EX42" s="80"/>
      <c r="EY42" s="14"/>
      <c r="EZ42" s="6"/>
      <c r="FA42" s="49"/>
      <c r="FB42" s="1"/>
      <c r="FC42" s="1"/>
      <c r="FD42" s="2"/>
      <c r="FE42" s="2"/>
      <c r="FF42" s="2"/>
      <c r="FG42" s="2"/>
      <c r="FH42" s="2"/>
      <c r="FI42" s="80"/>
      <c r="FJ42" s="14"/>
      <c r="FK42" s="6"/>
      <c r="FL42" s="49"/>
      <c r="FM42" s="1"/>
      <c r="FN42" s="1"/>
      <c r="FO42" s="2"/>
      <c r="FP42" s="2"/>
      <c r="FQ42" s="2"/>
      <c r="FR42" s="2"/>
      <c r="FS42" s="2"/>
      <c r="FT42" s="80"/>
      <c r="FU42" s="14"/>
      <c r="FV42" s="6"/>
      <c r="FW42" s="49"/>
      <c r="FX42" s="1"/>
      <c r="FY42" s="1"/>
      <c r="FZ42" s="2"/>
      <c r="GA42" s="2"/>
      <c r="GB42" s="2"/>
      <c r="GC42" s="2"/>
      <c r="GD42" s="2"/>
      <c r="GE42" s="80"/>
      <c r="GF42" s="14"/>
      <c r="GG42" s="6"/>
      <c r="GH42" s="49"/>
      <c r="GI42" s="1"/>
      <c r="GJ42" s="1"/>
      <c r="GK42" s="2"/>
      <c r="GL42" s="2"/>
      <c r="GM42" s="2"/>
      <c r="GN42" s="2"/>
      <c r="GO42" s="2"/>
      <c r="GP42" s="80"/>
      <c r="GQ42" s="14"/>
      <c r="GR42" s="6"/>
      <c r="GS42" s="49"/>
      <c r="GT42" s="1"/>
      <c r="GU42" s="1"/>
      <c r="GV42" s="2"/>
      <c r="GW42" s="2"/>
      <c r="GX42" s="2"/>
      <c r="GY42" s="2"/>
      <c r="GZ42" s="2"/>
      <c r="HA42" s="80"/>
      <c r="HB42" s="14"/>
      <c r="HC42" s="6"/>
      <c r="HD42" s="49"/>
      <c r="HE42" s="1"/>
      <c r="HF42" s="1"/>
      <c r="HG42" s="2"/>
      <c r="HH42" s="2"/>
      <c r="HI42" s="2"/>
      <c r="HJ42" s="2"/>
      <c r="HK42" s="2"/>
      <c r="HL42" s="80"/>
      <c r="HM42" s="14"/>
      <c r="HN42" s="6"/>
      <c r="HO42" s="49"/>
      <c r="HP42" s="1"/>
      <c r="HQ42" s="1"/>
      <c r="HR42" s="2"/>
      <c r="HS42" s="2"/>
      <c r="HT42" s="2"/>
      <c r="HU42" s="2"/>
      <c r="HV42" s="2"/>
      <c r="HW42" s="80"/>
      <c r="HX42" s="14"/>
      <c r="HY42" s="6"/>
      <c r="HZ42" s="49"/>
      <c r="IA42" s="1"/>
      <c r="IB42" s="1"/>
      <c r="IC42" s="2"/>
      <c r="ID42" s="2"/>
      <c r="IE42" s="2"/>
      <c r="IF42" s="2"/>
      <c r="IG42" s="2"/>
      <c r="IH42" s="80"/>
      <c r="II42" s="14"/>
      <c r="IJ42" s="6"/>
      <c r="IK42" s="49"/>
      <c r="IL42" s="50"/>
    </row>
    <row r="43" spans="1:246" ht="3" customHeight="1" x14ac:dyDescent="0.25">
      <c r="A43" s="157"/>
      <c r="B43" s="129"/>
      <c r="C43" s="130"/>
      <c r="D43" s="131"/>
      <c r="E43" s="132"/>
      <c r="F43" s="133"/>
      <c r="G43" s="134"/>
      <c r="H43" s="135"/>
      <c r="I43" s="136"/>
      <c r="J43" s="137"/>
      <c r="K43" s="138"/>
      <c r="L43" s="139"/>
      <c r="M43" s="140"/>
      <c r="N43" s="141"/>
      <c r="O43" s="142"/>
      <c r="P43" s="143"/>
      <c r="Q43" s="144"/>
      <c r="R43" s="144"/>
      <c r="S43" s="144"/>
      <c r="T43" s="144"/>
      <c r="U43" s="144"/>
      <c r="V43" s="144"/>
      <c r="W43" s="145"/>
      <c r="X43" s="145"/>
      <c r="Y43" s="145"/>
      <c r="Z43" s="145"/>
      <c r="AA43" s="146"/>
      <c r="AB43" s="147"/>
      <c r="AC43" s="148"/>
      <c r="AD43" s="149"/>
      <c r="AE43" s="150"/>
      <c r="AF43" s="143"/>
      <c r="AG43" s="144"/>
      <c r="AH43" s="144"/>
      <c r="AI43" s="144"/>
      <c r="AJ43" s="145"/>
      <c r="AK43" s="145"/>
      <c r="AL43" s="145"/>
      <c r="AM43" s="145"/>
      <c r="AN43" s="146"/>
      <c r="AO43" s="147"/>
      <c r="AP43" s="148"/>
      <c r="AQ43" s="149"/>
      <c r="AR43" s="150"/>
      <c r="AS43" s="143"/>
      <c r="AT43" s="144"/>
      <c r="AU43" s="144"/>
      <c r="AV43" s="145"/>
      <c r="AW43" s="145"/>
      <c r="AX43" s="145"/>
      <c r="AY43" s="145"/>
      <c r="AZ43" s="146"/>
      <c r="BA43" s="147"/>
      <c r="BB43" s="148"/>
      <c r="BC43" s="149"/>
      <c r="BD43" s="150"/>
      <c r="BE43" s="147"/>
      <c r="BF43" s="151"/>
      <c r="BG43" s="145"/>
      <c r="BH43" s="145"/>
      <c r="BI43" s="145"/>
      <c r="BJ43" s="145"/>
      <c r="BK43" s="146"/>
      <c r="BL43" s="152"/>
      <c r="BM43" s="141"/>
      <c r="BN43" s="140"/>
      <c r="BO43" s="153"/>
      <c r="BP43" s="143"/>
      <c r="BQ43" s="144"/>
      <c r="BR43" s="144"/>
      <c r="BS43" s="144"/>
      <c r="BT43" s="145"/>
      <c r="BU43" s="145"/>
      <c r="BV43" s="145"/>
      <c r="BW43" s="145"/>
      <c r="BX43" s="146"/>
      <c r="BY43" s="147"/>
      <c r="BZ43" s="148"/>
      <c r="CA43" s="154"/>
      <c r="CB43" s="155"/>
      <c r="CC43" s="143"/>
      <c r="CD43" s="144"/>
      <c r="CE43" s="145"/>
      <c r="CF43" s="145"/>
      <c r="CG43" s="145"/>
      <c r="CH43" s="145"/>
      <c r="CI43" s="146"/>
      <c r="CJ43" s="147"/>
      <c r="CK43" s="148"/>
      <c r="CL43" s="149"/>
      <c r="CM43" s="156"/>
      <c r="CN43" s="1"/>
      <c r="CO43" s="1"/>
      <c r="CP43" s="2"/>
      <c r="CQ43" s="2"/>
      <c r="CR43" s="2"/>
      <c r="CS43" s="2"/>
      <c r="CT43" s="2"/>
      <c r="CU43" s="80"/>
      <c r="CV43" s="14"/>
      <c r="CW43" s="6"/>
      <c r="CX43" s="49"/>
      <c r="CY43" s="1"/>
      <c r="CZ43" s="1"/>
      <c r="DA43" s="2"/>
      <c r="DB43" s="2"/>
      <c r="DC43" s="2"/>
      <c r="DD43" s="2"/>
      <c r="DE43" s="2"/>
      <c r="DF43" s="80"/>
      <c r="DG43" s="14"/>
      <c r="DH43" s="6"/>
      <c r="DI43" s="49"/>
      <c r="DJ43" s="1"/>
      <c r="DK43" s="1"/>
      <c r="DL43" s="2"/>
      <c r="DM43" s="2"/>
      <c r="DN43" s="2"/>
      <c r="DO43" s="2"/>
      <c r="DP43" s="2"/>
      <c r="DQ43" s="80"/>
      <c r="DR43" s="14"/>
      <c r="DS43" s="6"/>
      <c r="DT43" s="49"/>
      <c r="DU43" s="1"/>
      <c r="DV43" s="1"/>
      <c r="DW43" s="2"/>
      <c r="DX43" s="2"/>
      <c r="DY43" s="2"/>
      <c r="DZ43" s="2"/>
      <c r="EA43" s="2"/>
      <c r="EB43" s="80"/>
      <c r="EC43" s="14"/>
      <c r="ED43" s="6"/>
      <c r="EE43" s="49"/>
      <c r="EF43" s="1"/>
      <c r="EG43" s="1"/>
      <c r="EH43" s="2"/>
      <c r="EI43" s="2"/>
      <c r="EJ43" s="2"/>
      <c r="EK43" s="2"/>
      <c r="EL43" s="2"/>
      <c r="EM43" s="80"/>
      <c r="EN43" s="14"/>
      <c r="EO43" s="6"/>
      <c r="EP43" s="49"/>
      <c r="EQ43" s="1"/>
      <c r="ER43" s="1"/>
      <c r="ES43" s="2"/>
      <c r="ET43" s="2"/>
      <c r="EU43" s="2"/>
      <c r="EV43" s="2"/>
      <c r="EW43" s="2"/>
      <c r="EX43" s="80"/>
      <c r="EY43" s="14"/>
      <c r="EZ43" s="6"/>
      <c r="FA43" s="49"/>
      <c r="FB43" s="1"/>
      <c r="FC43" s="1"/>
      <c r="FD43" s="2"/>
      <c r="FE43" s="2"/>
      <c r="FF43" s="2"/>
      <c r="FG43" s="2"/>
      <c r="FH43" s="2"/>
      <c r="FI43" s="80"/>
      <c r="FJ43" s="14"/>
      <c r="FK43" s="6"/>
      <c r="FL43" s="49"/>
      <c r="FM43" s="1"/>
      <c r="FN43" s="1"/>
      <c r="FO43" s="2"/>
      <c r="FP43" s="2"/>
      <c r="FQ43" s="2"/>
      <c r="FR43" s="2"/>
      <c r="FS43" s="2"/>
      <c r="FT43" s="80"/>
      <c r="FU43" s="14"/>
      <c r="FV43" s="6"/>
      <c r="FW43" s="49"/>
      <c r="FX43" s="1"/>
      <c r="FY43" s="1"/>
      <c r="FZ43" s="2"/>
      <c r="GA43" s="2"/>
      <c r="GB43" s="2"/>
      <c r="GC43" s="2"/>
      <c r="GD43" s="2"/>
      <c r="GE43" s="80"/>
      <c r="GF43" s="14"/>
      <c r="GG43" s="6"/>
      <c r="GH43" s="49"/>
      <c r="GI43" s="1"/>
      <c r="GJ43" s="1"/>
      <c r="GK43" s="2"/>
      <c r="GL43" s="2"/>
      <c r="GM43" s="2"/>
      <c r="GN43" s="2"/>
      <c r="GO43" s="2"/>
      <c r="GP43" s="80"/>
      <c r="GQ43" s="14"/>
      <c r="GR43" s="6"/>
      <c r="GS43" s="49"/>
      <c r="GT43" s="1"/>
      <c r="GU43" s="1"/>
      <c r="GV43" s="2"/>
      <c r="GW43" s="2"/>
      <c r="GX43" s="2"/>
      <c r="GY43" s="2"/>
      <c r="GZ43" s="2"/>
      <c r="HA43" s="80"/>
      <c r="HB43" s="14"/>
      <c r="HC43" s="6"/>
      <c r="HD43" s="49"/>
      <c r="HE43" s="1"/>
      <c r="HF43" s="1"/>
      <c r="HG43" s="2"/>
      <c r="HH43" s="2"/>
      <c r="HI43" s="2"/>
      <c r="HJ43" s="2"/>
      <c r="HK43" s="2"/>
      <c r="HL43" s="80"/>
      <c r="HM43" s="14"/>
      <c r="HN43" s="6"/>
      <c r="HO43" s="49"/>
      <c r="HP43" s="1"/>
      <c r="HQ43" s="1"/>
      <c r="HR43" s="2"/>
      <c r="HS43" s="2"/>
      <c r="HT43" s="2"/>
      <c r="HU43" s="2"/>
      <c r="HV43" s="2"/>
      <c r="HW43" s="80"/>
      <c r="HX43" s="14"/>
      <c r="HY43" s="6"/>
      <c r="HZ43" s="49"/>
      <c r="IA43" s="1"/>
      <c r="IB43" s="1"/>
      <c r="IC43" s="2"/>
      <c r="ID43" s="2"/>
      <c r="IE43" s="2"/>
      <c r="IF43" s="2"/>
      <c r="IG43" s="2"/>
      <c r="IH43" s="80"/>
      <c r="II43" s="14"/>
      <c r="IJ43" s="6"/>
      <c r="IK43" s="49"/>
      <c r="IL43" s="50"/>
    </row>
    <row r="44" spans="1:246" ht="13.8" thickBot="1" x14ac:dyDescent="0.3">
      <c r="A44" s="90">
        <v>1</v>
      </c>
      <c r="B44" s="91" t="s">
        <v>109</v>
      </c>
      <c r="C44" s="91"/>
      <c r="D44" s="92"/>
      <c r="E44" s="92" t="s">
        <v>19</v>
      </c>
      <c r="F44" s="113" t="s">
        <v>24</v>
      </c>
      <c r="G44" s="93" t="str">
        <f>IF(AND(OR($G$2="Y",$H$2="Y"),I44&lt;5,J44&lt;5),IF(AND(I44=I41,J44=J41),G41+1,1),"")</f>
        <v/>
      </c>
      <c r="H44" s="94" t="e">
        <f>IF(AND($H$2="Y",J44&gt;0,OR(AND(G44=1,#REF!=10),AND(G44=2,#REF!=20),AND(G44=3,#REF!=30),AND(G44=4,G104=40),AND(G44=5,G110=50),AND(G44=6,G117=60),AND(G44=7,G126=70),AND(G44=8,#REF!=80),AND(G44=9,G134=90),AND(G44=10,#REF!=100))),VLOOKUP(J44-1,SortLookup!$A$13:$B$16,2,FALSE),"")</f>
        <v>#REF!</v>
      </c>
      <c r="I44" s="95">
        <f>IF(ISNA(VLOOKUP(E44,SortLookup!$A$1:$B$5,2,FALSE))," ",VLOOKUP(E44,SortLookup!$A$1:$B$5,2,FALSE))</f>
        <v>4</v>
      </c>
      <c r="J44" s="114">
        <f>IF(ISNA(VLOOKUP(F44,SortLookup!$A$7:$B$11,2,FALSE))," ",VLOOKUP(F44,SortLookup!$A$7:$B$11,2,FALSE))</f>
        <v>4</v>
      </c>
      <c r="K44" s="115">
        <f>L44+M44+N44</f>
        <v>406.6</v>
      </c>
      <c r="L44" s="116">
        <f>AB44+AO44+BA44+BL44+BY44+CJ44+CU44+DF44+DQ44+EB44+EM44+EX44+FI44+FT44+GE44+GP44+HA44+HL44+HW44+IH44</f>
        <v>402.6</v>
      </c>
      <c r="M44" s="117">
        <f>AD44+AQ44+BC44+BN44+CA44+CL44+CW44+DH44+DS44+ED44+EO44+EZ44+FK44+FV44+GG44+GR44+HC44+HN44+HY44+IJ44</f>
        <v>0</v>
      </c>
      <c r="N44" s="118">
        <f>O44/2</f>
        <v>4</v>
      </c>
      <c r="O44" s="119">
        <f>W44+AJ44+AV44+BG44+BT44+CE44+CP44+DA44+DL44+DW44+EH44+ES44+FD44+FO44+FZ44+GK44+GV44+HG44+HR44+IC44</f>
        <v>8</v>
      </c>
      <c r="P44" s="120">
        <v>70.95</v>
      </c>
      <c r="Q44" s="121"/>
      <c r="R44" s="121"/>
      <c r="S44" s="121"/>
      <c r="T44" s="121"/>
      <c r="U44" s="121"/>
      <c r="V44" s="121"/>
      <c r="W44" s="122">
        <v>0</v>
      </c>
      <c r="X44" s="122">
        <v>0</v>
      </c>
      <c r="Y44" s="34">
        <v>0</v>
      </c>
      <c r="Z44" s="34">
        <v>0</v>
      </c>
      <c r="AA44" s="35">
        <v>0</v>
      </c>
      <c r="AB44" s="32">
        <f>P44+Q44+R44+S44+T44+U44+V44</f>
        <v>70.95</v>
      </c>
      <c r="AC44" s="31">
        <f>W44/2</f>
        <v>0</v>
      </c>
      <c r="AD44" s="26">
        <f>(X44*3)+(Y44*5)+(Z44*5)+(AA44*20)</f>
        <v>0</v>
      </c>
      <c r="AE44" s="60">
        <f>AB44+AC44+AD44</f>
        <v>70.95</v>
      </c>
      <c r="AF44" s="36">
        <v>97.21</v>
      </c>
      <c r="AG44" s="33"/>
      <c r="AH44" s="33"/>
      <c r="AI44" s="33"/>
      <c r="AJ44" s="34">
        <v>6</v>
      </c>
      <c r="AK44" s="34">
        <v>0</v>
      </c>
      <c r="AL44" s="34">
        <v>0</v>
      </c>
      <c r="AM44" s="34">
        <v>0</v>
      </c>
      <c r="AN44" s="35">
        <v>0</v>
      </c>
      <c r="AO44" s="163">
        <f>AF44+AG44+AH44+AI44</f>
        <v>97.21</v>
      </c>
      <c r="AP44" s="118">
        <f>AJ44/2</f>
        <v>3</v>
      </c>
      <c r="AQ44" s="117">
        <f>(AK44*3)+(AL44*5)+(AM44*5)+(AN44*20)</f>
        <v>0</v>
      </c>
      <c r="AR44" s="125">
        <f>AO44+AP44+AQ44</f>
        <v>100.21</v>
      </c>
      <c r="AS44" s="120">
        <v>78.77</v>
      </c>
      <c r="AT44" s="121"/>
      <c r="AU44" s="121"/>
      <c r="AV44" s="122">
        <v>0</v>
      </c>
      <c r="AW44" s="122">
        <v>0</v>
      </c>
      <c r="AX44" s="122">
        <v>0</v>
      </c>
      <c r="AY44" s="122">
        <v>0</v>
      </c>
      <c r="AZ44" s="123">
        <v>0</v>
      </c>
      <c r="BA44" s="124">
        <f>AS44+AT44+AU44</f>
        <v>78.77</v>
      </c>
      <c r="BB44" s="118">
        <f>AV44/2</f>
        <v>0</v>
      </c>
      <c r="BC44" s="117">
        <f>(AW44*3)+(AX44*5)+(AY44*5)+(AZ44*20)</f>
        <v>0</v>
      </c>
      <c r="BD44" s="125">
        <f>BA44+BB44+BC44</f>
        <v>78.77</v>
      </c>
      <c r="BE44" s="124"/>
      <c r="BF44" s="106"/>
      <c r="BG44" s="122"/>
      <c r="BH44" s="122"/>
      <c r="BI44" s="122"/>
      <c r="BJ44" s="122"/>
      <c r="BK44" s="123"/>
      <c r="BL44" s="124">
        <f>BE44+BF44</f>
        <v>0</v>
      </c>
      <c r="BM44" s="118">
        <f>BG44/2</f>
        <v>0</v>
      </c>
      <c r="BN44" s="117">
        <f>(BH44*3)+(BI44*5)+(BJ44*5)+(BK44*20)</f>
        <v>0</v>
      </c>
      <c r="BO44" s="126">
        <f>BL44+BM44+BN44</f>
        <v>0</v>
      </c>
      <c r="BP44" s="120">
        <v>96.4</v>
      </c>
      <c r="BQ44" s="121"/>
      <c r="BR44" s="121"/>
      <c r="BS44" s="121"/>
      <c r="BT44" s="122">
        <v>1</v>
      </c>
      <c r="BU44" s="122">
        <v>0</v>
      </c>
      <c r="BV44" s="122">
        <v>0</v>
      </c>
      <c r="BW44" s="122">
        <v>0</v>
      </c>
      <c r="BX44" s="123">
        <v>0</v>
      </c>
      <c r="BY44" s="124">
        <f>BP44+BQ44+BR44+BS44</f>
        <v>96.4</v>
      </c>
      <c r="BZ44" s="118">
        <f>BT44/2</f>
        <v>0.5</v>
      </c>
      <c r="CA44" s="127">
        <f>(BU44*3)+(BV44*5)+(BW44*5)+(BX44*20)</f>
        <v>0</v>
      </c>
      <c r="CB44" s="128">
        <f>BY44+BZ44+CA44</f>
        <v>96.9</v>
      </c>
      <c r="CC44" s="120">
        <v>59.27</v>
      </c>
      <c r="CD44" s="121"/>
      <c r="CE44" s="122">
        <v>1</v>
      </c>
      <c r="CF44" s="122">
        <v>0</v>
      </c>
      <c r="CG44" s="122">
        <v>0</v>
      </c>
      <c r="CH44" s="122">
        <v>0</v>
      </c>
      <c r="CI44" s="123">
        <v>0</v>
      </c>
      <c r="CJ44" s="124">
        <f>CC44+CD44</f>
        <v>59.27</v>
      </c>
      <c r="CK44" s="118">
        <f>CE44/2</f>
        <v>0.5</v>
      </c>
      <c r="CL44" s="117">
        <f>(CF44*3)+(CG44*5)+(CH44*5)+(CI44*20)</f>
        <v>0</v>
      </c>
      <c r="CM44" s="126">
        <f>CJ44+CK44+CL44</f>
        <v>59.77</v>
      </c>
      <c r="IL44" s="50"/>
    </row>
    <row r="45" spans="1:246" hidden="1" x14ac:dyDescent="0.25">
      <c r="A45" s="38"/>
      <c r="B45" s="40"/>
      <c r="C45" s="40"/>
      <c r="D45" s="41"/>
      <c r="E45" s="41"/>
      <c r="F45" s="61"/>
      <c r="G45" s="55" t="str">
        <f t="shared" ref="G45:G46" si="87">IF(AND(OR($G$2="Y",$H$2="Y"),I45&lt;5,J45&lt;5),IF(AND(I45=I44,J45=J44),G44+1,1),"")</f>
        <v/>
      </c>
      <c r="H45" s="42" t="e">
        <f>IF(AND($H$2="Y",J45&gt;0,OR(AND(G45=1,#REF!=10),AND(G45=2,#REF!=20),AND(G45=3,#REF!=30),AND(G45=4,G105=40),AND(G45=5,G111=50),AND(G45=6,G118=60),AND(G45=7,G127=70),AND(G45=8,#REF!=80),AND(G45=9,G135=90),AND(G45=10,#REF!=100))),VLOOKUP(J45-1,SortLookup!$A$13:$B$16,2,FALSE),"")</f>
        <v>#REF!</v>
      </c>
      <c r="I45" s="43" t="str">
        <f>IF(ISNA(VLOOKUP(E45,SortLookup!$A$1:$B$5,2,FALSE))," ",VLOOKUP(E45,SortLookup!$A$1:$B$5,2,FALSE))</f>
        <v xml:space="preserve"> </v>
      </c>
      <c r="J45" s="51" t="str">
        <f>IF(ISNA(VLOOKUP(F45,SortLookup!$A$7:$B$11,2,FALSE))," ",VLOOKUP(F45,SortLookup!$A$7:$B$11,2,FALSE))</f>
        <v xml:space="preserve"> </v>
      </c>
      <c r="K45" s="74">
        <f t="shared" ref="K45:K46" si="88">L45+M45+N45</f>
        <v>0</v>
      </c>
      <c r="L45" s="75">
        <f t="shared" ref="L45:L46" si="89">AB45+AO45+BA45+BL45+BY45+CJ45+CU45+DF45+DQ45+EB45+EM45+EX45+FI45+FT45+GE45+GP45+HA45+HL45+HW45+IH45</f>
        <v>0</v>
      </c>
      <c r="M45" s="45">
        <f t="shared" ref="M45:M46" si="90">AD45+AQ45+BC45+BN45+CA45+CL45+CW45+DH45+DS45+ED45+EO45+EZ45+FK45+FV45+GG45+GR45+HC45+HN45+HY45+IJ45</f>
        <v>0</v>
      </c>
      <c r="N45" s="46">
        <f t="shared" ref="N45:N46" si="91">O45/2</f>
        <v>0</v>
      </c>
      <c r="O45" s="76">
        <f t="shared" ref="O45:O46" si="92">W45+AJ45+AV45+BG45+BT45+CE45+CP45+DA45+DL45+DW45+EH45+ES45+FD45+FO45+FZ45+GK45+GV45+HG45+HR45+IC45</f>
        <v>0</v>
      </c>
      <c r="P45" s="52"/>
      <c r="Q45" s="47"/>
      <c r="R45" s="47"/>
      <c r="S45" s="47"/>
      <c r="T45" s="47"/>
      <c r="U45" s="47"/>
      <c r="V45" s="47"/>
      <c r="W45" s="48"/>
      <c r="X45" s="48"/>
      <c r="Y45" s="34"/>
      <c r="Z45" s="34"/>
      <c r="AA45" s="35"/>
      <c r="AB45" s="32">
        <f t="shared" ref="AB45:AB46" si="93">P45+Q45+R45+S45+T45+U45+V45</f>
        <v>0</v>
      </c>
      <c r="AC45" s="31">
        <f t="shared" ref="AC45:AC46" si="94">W45/2</f>
        <v>0</v>
      </c>
      <c r="AD45" s="26">
        <f t="shared" ref="AD45:AD46" si="95">(X45*3)+(Y45*5)+(Z45*5)+(AA45*20)</f>
        <v>0</v>
      </c>
      <c r="AE45" s="60">
        <f t="shared" ref="AE45:AE46" si="96">AB45+AC45+AD45</f>
        <v>0</v>
      </c>
      <c r="AF45" s="36"/>
      <c r="AG45" s="33"/>
      <c r="AH45" s="33"/>
      <c r="AI45" s="33"/>
      <c r="AJ45" s="34"/>
      <c r="AK45" s="34"/>
      <c r="AL45" s="34"/>
      <c r="AM45" s="34"/>
      <c r="AN45" s="35"/>
      <c r="AO45" s="53">
        <f t="shared" ref="AO45:AO46" si="97">AF45+AG45+AH45+AI45</f>
        <v>0</v>
      </c>
      <c r="AP45" s="46">
        <f t="shared" ref="AP45:AP46" si="98">AJ45/2</f>
        <v>0</v>
      </c>
      <c r="AQ45" s="45">
        <f t="shared" ref="AQ45:AQ46" si="99">(AK45*3)+(AL45*5)+(AM45*5)+(AN45*20)</f>
        <v>0</v>
      </c>
      <c r="AR45" s="109">
        <f t="shared" ref="AR45:AR46" si="100">AO45+AP45+AQ45</f>
        <v>0</v>
      </c>
      <c r="AS45" s="52"/>
      <c r="AT45" s="47"/>
      <c r="AU45" s="47"/>
      <c r="AV45" s="48"/>
      <c r="AW45" s="48"/>
      <c r="AX45" s="48"/>
      <c r="AY45" s="48"/>
      <c r="AZ45" s="108"/>
      <c r="BA45" s="53">
        <f t="shared" ref="BA45:BA46" si="101">AS45+AT45+AU45</f>
        <v>0</v>
      </c>
      <c r="BB45" s="46">
        <f t="shared" ref="BB45:BB46" si="102">AV45/2</f>
        <v>0</v>
      </c>
      <c r="BC45" s="45">
        <f t="shared" ref="BC45:BC46" si="103">(AW45*3)+(AX45*5)+(AY45*5)+(AZ45*20)</f>
        <v>0</v>
      </c>
      <c r="BD45" s="109">
        <f t="shared" ref="BD45:BD46" si="104">BA45+BB45+BC45</f>
        <v>0</v>
      </c>
      <c r="BE45" s="53"/>
      <c r="BF45" s="110"/>
      <c r="BG45" s="48"/>
      <c r="BH45" s="48"/>
      <c r="BI45" s="48"/>
      <c r="BJ45" s="48"/>
      <c r="BK45" s="108"/>
      <c r="BL45" s="53">
        <f t="shared" ref="BL45:BL46" si="105">BE45+BF45</f>
        <v>0</v>
      </c>
      <c r="BM45" s="46">
        <f t="shared" ref="BM45:BM46" si="106">BG45/2</f>
        <v>0</v>
      </c>
      <c r="BN45" s="45">
        <f t="shared" ref="BN45:BN46" si="107">(BH45*3)+(BI45*5)+(BJ45*5)+(BK45*20)</f>
        <v>0</v>
      </c>
      <c r="BO45" s="44">
        <f t="shared" ref="BO45:BO46" si="108">BL45+BM45+BN45</f>
        <v>0</v>
      </c>
      <c r="BP45" s="52"/>
      <c r="BQ45" s="47"/>
      <c r="BR45" s="47"/>
      <c r="BS45" s="47"/>
      <c r="BT45" s="48"/>
      <c r="BU45" s="48"/>
      <c r="BV45" s="48"/>
      <c r="BW45" s="48"/>
      <c r="BX45" s="108"/>
      <c r="BY45" s="53">
        <f t="shared" ref="BY45:BY46" si="109">BP45+BQ45+BR45+BS45</f>
        <v>0</v>
      </c>
      <c r="BZ45" s="46">
        <f t="shared" ref="BZ45:BZ46" si="110">BT45/2</f>
        <v>0</v>
      </c>
      <c r="CA45" s="111">
        <f t="shared" ref="CA45:CA46" si="111">(BU45*3)+(BV45*5)+(BW45*5)+(BX45*20)</f>
        <v>0</v>
      </c>
      <c r="CB45" s="112">
        <f t="shared" ref="CB45:CB46" si="112">BY45+BZ45+CA45</f>
        <v>0</v>
      </c>
      <c r="CC45" s="52"/>
      <c r="CD45" s="47"/>
      <c r="CE45" s="48"/>
      <c r="CF45" s="48"/>
      <c r="CG45" s="48"/>
      <c r="CH45" s="48"/>
      <c r="CI45" s="108"/>
      <c r="CJ45" s="53">
        <f t="shared" ref="CJ45:CJ46" si="113">CC45+CD45</f>
        <v>0</v>
      </c>
      <c r="CK45" s="46">
        <f t="shared" ref="CK45:CK46" si="114">CE45/2</f>
        <v>0</v>
      </c>
      <c r="CL45" s="45">
        <f t="shared" ref="CL45:CL46" si="115">(CF45*3)+(CG45*5)+(CH45*5)+(CI45*20)</f>
        <v>0</v>
      </c>
      <c r="CM45" s="44">
        <f t="shared" ref="CM45:CM46" si="116">CJ45+CK45+CL45</f>
        <v>0</v>
      </c>
    </row>
    <row r="46" spans="1:246" hidden="1" x14ac:dyDescent="0.25">
      <c r="A46" s="30"/>
      <c r="B46" s="28"/>
      <c r="C46" s="28"/>
      <c r="D46" s="29"/>
      <c r="E46" s="29"/>
      <c r="F46" s="59"/>
      <c r="G46" s="27" t="str">
        <f t="shared" si="87"/>
        <v/>
      </c>
      <c r="H46" s="24" t="e">
        <f>IF(AND($H$2="Y",J46&gt;0,OR(AND(G46=1,#REF!=10),AND(G46=2,#REF!=20),AND(G46=3,#REF!=30),AND(G46=4,G106=40),AND(G46=5,G112=50),AND(G46=6,G119=60),AND(G46=7,G128=70),AND(G46=8,#REF!=80),AND(G46=9,G136=90),AND(G46=10,#REF!=100))),VLOOKUP(J46-1,SortLookup!$A$13:$B$16,2,FALSE),"")</f>
        <v>#REF!</v>
      </c>
      <c r="I46" s="39" t="str">
        <f>IF(ISNA(VLOOKUP(E46,SortLookup!$A$1:$B$5,2,FALSE))," ",VLOOKUP(E46,SortLookup!$A$1:$B$5,2,FALSE))</f>
        <v xml:space="preserve"> </v>
      </c>
      <c r="J46" s="25" t="str">
        <f>IF(ISNA(VLOOKUP(F46,SortLookup!$A$7:$B$11,2,FALSE))," ",VLOOKUP(F46,SortLookup!$A$7:$B$11,2,FALSE))</f>
        <v xml:space="preserve"> </v>
      </c>
      <c r="K46" s="74">
        <f t="shared" si="88"/>
        <v>0</v>
      </c>
      <c r="L46" s="75">
        <f t="shared" si="89"/>
        <v>0</v>
      </c>
      <c r="M46" s="45">
        <f t="shared" si="90"/>
        <v>0</v>
      </c>
      <c r="N46" s="46">
        <f t="shared" si="91"/>
        <v>0</v>
      </c>
      <c r="O46" s="76">
        <f t="shared" si="92"/>
        <v>0</v>
      </c>
      <c r="P46" s="36"/>
      <c r="Q46" s="33"/>
      <c r="R46" s="33"/>
      <c r="S46" s="33"/>
      <c r="T46" s="33"/>
      <c r="U46" s="33"/>
      <c r="V46" s="33"/>
      <c r="W46" s="34"/>
      <c r="X46" s="34"/>
      <c r="Y46" s="34"/>
      <c r="Z46" s="34"/>
      <c r="AA46" s="35"/>
      <c r="AB46" s="32">
        <f t="shared" si="93"/>
        <v>0</v>
      </c>
      <c r="AC46" s="31">
        <f t="shared" si="94"/>
        <v>0</v>
      </c>
      <c r="AD46" s="26">
        <f t="shared" si="95"/>
        <v>0</v>
      </c>
      <c r="AE46" s="60">
        <f t="shared" si="96"/>
        <v>0</v>
      </c>
      <c r="AF46" s="36"/>
      <c r="AG46" s="33"/>
      <c r="AH46" s="33"/>
      <c r="AI46" s="33"/>
      <c r="AJ46" s="34"/>
      <c r="AK46" s="34"/>
      <c r="AL46" s="34"/>
      <c r="AM46" s="34"/>
      <c r="AN46" s="35"/>
      <c r="AO46" s="32">
        <f t="shared" si="97"/>
        <v>0</v>
      </c>
      <c r="AP46" s="31">
        <f t="shared" si="98"/>
        <v>0</v>
      </c>
      <c r="AQ46" s="26">
        <f t="shared" si="99"/>
        <v>0</v>
      </c>
      <c r="AR46" s="60">
        <f t="shared" si="100"/>
        <v>0</v>
      </c>
      <c r="AS46" s="36"/>
      <c r="AT46" s="33"/>
      <c r="AU46" s="33"/>
      <c r="AV46" s="34"/>
      <c r="AW46" s="34"/>
      <c r="AX46" s="34"/>
      <c r="AY46" s="34"/>
      <c r="AZ46" s="35"/>
      <c r="BA46" s="32">
        <f t="shared" si="101"/>
        <v>0</v>
      </c>
      <c r="BB46" s="31">
        <f t="shared" si="102"/>
        <v>0</v>
      </c>
      <c r="BC46" s="26">
        <f t="shared" si="103"/>
        <v>0</v>
      </c>
      <c r="BD46" s="60">
        <f t="shared" si="104"/>
        <v>0</v>
      </c>
      <c r="BE46" s="32"/>
      <c r="BF46" s="57"/>
      <c r="BG46" s="34"/>
      <c r="BH46" s="34"/>
      <c r="BI46" s="34"/>
      <c r="BJ46" s="34"/>
      <c r="BK46" s="35"/>
      <c r="BL46" s="53">
        <f t="shared" si="105"/>
        <v>0</v>
      </c>
      <c r="BM46" s="46">
        <f t="shared" si="106"/>
        <v>0</v>
      </c>
      <c r="BN46" s="45">
        <f t="shared" si="107"/>
        <v>0</v>
      </c>
      <c r="BO46" s="44">
        <f t="shared" si="108"/>
        <v>0</v>
      </c>
      <c r="BP46" s="36"/>
      <c r="BQ46" s="33"/>
      <c r="BR46" s="33"/>
      <c r="BS46" s="33"/>
      <c r="BT46" s="34"/>
      <c r="BU46" s="34"/>
      <c r="BV46" s="34"/>
      <c r="BW46" s="34"/>
      <c r="BX46" s="35"/>
      <c r="BY46" s="32">
        <f t="shared" si="109"/>
        <v>0</v>
      </c>
      <c r="BZ46" s="31">
        <f t="shared" si="110"/>
        <v>0</v>
      </c>
      <c r="CA46" s="37">
        <f t="shared" si="111"/>
        <v>0</v>
      </c>
      <c r="CB46" s="102">
        <f t="shared" si="112"/>
        <v>0</v>
      </c>
      <c r="CC46" s="36"/>
      <c r="CD46" s="33"/>
      <c r="CE46" s="34"/>
      <c r="CF46" s="34"/>
      <c r="CG46" s="34"/>
      <c r="CH46" s="34"/>
      <c r="CI46" s="35"/>
      <c r="CJ46" s="32">
        <f t="shared" si="113"/>
        <v>0</v>
      </c>
      <c r="CK46" s="31">
        <f t="shared" si="114"/>
        <v>0</v>
      </c>
      <c r="CL46" s="26">
        <f t="shared" si="115"/>
        <v>0</v>
      </c>
      <c r="CM46" s="98">
        <f t="shared" si="116"/>
        <v>0</v>
      </c>
    </row>
    <row r="47" spans="1:246" ht="13.8" thickTop="1" x14ac:dyDescent="0.25"/>
    <row r="48" spans="1:246" x14ac:dyDescent="0.25">
      <c r="B48" s="85" t="s">
        <v>93</v>
      </c>
    </row>
    <row r="49" spans="2:2" x14ac:dyDescent="0.25">
      <c r="B49" s="4" t="s">
        <v>89</v>
      </c>
    </row>
    <row r="50" spans="2:2" x14ac:dyDescent="0.25">
      <c r="B50" s="4" t="s">
        <v>88</v>
      </c>
    </row>
    <row r="51" spans="2:2" x14ac:dyDescent="0.25">
      <c r="B51" s="89"/>
    </row>
  </sheetData>
  <sheetProtection sheet="1" objects="1" scenarios="1" selectLockedCells="1"/>
  <sortState ref="A13:IL15">
    <sortCondition ref="E13:E15"/>
    <sortCondition ref="K13:K15"/>
  </sortState>
  <customSheetViews>
    <customSheetView guid="{1229FF16-6ED5-4DBA-B9FE-D3EE84024C57}" showRuler="0">
      <pane xSplit="6" ySplit="2" topLeftCell="G3" activePane="bottomRight" state="frozenSplit"/>
      <selection pane="bottomRight" activeCell="A53" sqref="A53"/>
      <rowBreaks count="1" manualBreakCount="1">
        <brk id="41" max="244" man="1"/>
      </rowBreaks>
      <colBreaks count="11" manualBreakCount="11">
        <brk id="15" max="51" man="1"/>
        <brk id="31" max="51" man="1"/>
        <brk id="44" max="51" man="1"/>
        <brk id="68" max="51" man="1"/>
        <brk id="91" max="51" man="1"/>
        <brk id="113" max="51" man="1"/>
        <brk id="135" max="51" man="1"/>
        <brk id="157" max="51" man="1"/>
        <brk id="179" max="51" man="1"/>
        <brk id="201" max="51" man="1"/>
        <brk id="223" max="51" man="1"/>
      </colBreaks>
      <pageMargins left="0.25" right="0.25" top="0.5" bottom="0.25" header="0.25" footer="0"/>
      <printOptions gridLines="1"/>
      <pageSetup paperSize="5" fitToWidth="12" fitToHeight="2" pageOrder="overThenDown" orientation="landscape" blackAndWhite="1" horizontalDpi="300" verticalDpi="300" r:id="rId1"/>
      <headerFooter alignWithMargins="0">
        <oddHeader>Page &amp;P&amp;RIDPA Match Scoring Spreadsheet (X-Large)</oddHeader>
      </headerFooter>
    </customSheetView>
    <customSheetView guid="{233156EF-6886-4018-8D35-72AEDB4F2C43}" showRuler="0">
      <pane xSplit="10" ySplit="4" topLeftCell="K5" activePane="bottomRight" state="frozenSplit"/>
      <selection pane="bottomRight" activeCell="B5" sqref="B5"/>
      <pageMargins left="0.75" right="0.75" top="1" bottom="1" header="0.5" footer="0.5"/>
      <pageSetup orientation="portrait" horizontalDpi="300" verticalDpi="300" r:id="rId2"/>
      <headerFooter alignWithMargins="0"/>
    </customSheetView>
  </customSheetViews>
  <mergeCells count="23">
    <mergeCell ref="GT1:HD1"/>
    <mergeCell ref="HE1:HO1"/>
    <mergeCell ref="AS1:BD1"/>
    <mergeCell ref="IA1:IK1"/>
    <mergeCell ref="HP1:HZ1"/>
    <mergeCell ref="GI1:GS1"/>
    <mergeCell ref="FM1:FW1"/>
    <mergeCell ref="FX1:GH1"/>
    <mergeCell ref="BE1:BO1"/>
    <mergeCell ref="BP1:CB1"/>
    <mergeCell ref="EQ1:FA1"/>
    <mergeCell ref="FB1:FL1"/>
    <mergeCell ref="EF1:EP1"/>
    <mergeCell ref="CC1:CM1"/>
    <mergeCell ref="CN1:CX1"/>
    <mergeCell ref="CY1:DI1"/>
    <mergeCell ref="A1:F1"/>
    <mergeCell ref="DU1:EE1"/>
    <mergeCell ref="AF1:AR1"/>
    <mergeCell ref="I1:J1"/>
    <mergeCell ref="K1:O1"/>
    <mergeCell ref="P1:AE1"/>
    <mergeCell ref="DJ1:DT1"/>
  </mergeCells>
  <phoneticPr fontId="1" type="noConversion"/>
  <printOptions gridLines="1"/>
  <pageMargins left="0.25" right="0.25" top="0.5" bottom="0.25" header="0.25" footer="0"/>
  <pageSetup paperSize="5" fitToWidth="12" fitToHeight="2" pageOrder="overThenDown" orientation="landscape" blackAndWhite="1" horizontalDpi="300" verticalDpi="300" r:id="rId3"/>
  <headerFooter alignWithMargins="0">
    <oddHeader>Page &amp;P&amp;RIDPA Match Scoring Spreadsheet (X-Large)</oddHeader>
  </headerFooter>
  <colBreaks count="11" manualBreakCount="11">
    <brk id="15" max="1048575" man="1"/>
    <brk id="31" max="1048575" man="1"/>
    <brk id="44" max="1048575" man="1"/>
    <brk id="67" max="1048575" man="1"/>
    <brk id="91" max="1048575" man="1"/>
    <brk id="113" max="1048575" man="1"/>
    <brk id="135" max="1048575" man="1"/>
    <brk id="157" max="1048575" man="1"/>
    <brk id="179" max="1048575" man="1"/>
    <brk id="201" max="1048575" man="1"/>
    <brk id="223" max="1048575" man="1"/>
  </colBreaks>
  <webPublishItems count="3">
    <webPublishItem id="2499" divId="121013CC_2499" sourceType="sheet" destinationFile="F:\personal\IDPA\FRIDPA_Archive13\FRIDPA\MatchResults\2012\Page.htm"/>
    <webPublishItem id="16419" divId="070310CC_16419" sourceType="printArea" destinationFile="F:\personal\IDPA\FRIDPA_Archive13\FRIDPA\MatchResults\2012\121013CC.htm"/>
    <webPublishItem id="2498" divId="070310CC_2498" sourceType="range" sourceRef="A2:BO2" destinationFile="C:\Documents and Settings\Mick\My Documents\personal\IDPA\FRIDPA_ARCHIVE4\MatchResults\2007\070310cc.htm"/>
  </webPublishItem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7"/>
  <sheetViews>
    <sheetView workbookViewId="0">
      <selection activeCell="A19" sqref="A19"/>
    </sheetView>
  </sheetViews>
  <sheetFormatPr defaultRowHeight="13.2" x14ac:dyDescent="0.25"/>
  <cols>
    <col min="1" max="1" width="4.88671875" bestFit="1" customWidth="1"/>
    <col min="2" max="2" width="4.5546875" bestFit="1" customWidth="1"/>
    <col min="3" max="3" width="113.109375" bestFit="1" customWidth="1"/>
  </cols>
  <sheetData>
    <row r="1" spans="1:3" x14ac:dyDescent="0.25">
      <c r="A1" s="8" t="s">
        <v>16</v>
      </c>
      <c r="B1" s="11">
        <v>0</v>
      </c>
      <c r="C1" s="9" t="s">
        <v>27</v>
      </c>
    </row>
    <row r="2" spans="1:3" x14ac:dyDescent="0.25">
      <c r="A2" s="8" t="s">
        <v>17</v>
      </c>
      <c r="B2" s="11">
        <v>1</v>
      </c>
      <c r="C2" s="10" t="s">
        <v>29</v>
      </c>
    </row>
    <row r="3" spans="1:3" x14ac:dyDescent="0.25">
      <c r="A3" s="8" t="s">
        <v>18</v>
      </c>
      <c r="B3" s="11">
        <v>2</v>
      </c>
      <c r="C3" s="10" t="s">
        <v>30</v>
      </c>
    </row>
    <row r="4" spans="1:3" x14ac:dyDescent="0.25">
      <c r="A4" s="8" t="s">
        <v>82</v>
      </c>
      <c r="B4" s="11">
        <v>3</v>
      </c>
      <c r="C4" s="10" t="s">
        <v>25</v>
      </c>
    </row>
    <row r="5" spans="1:3" x14ac:dyDescent="0.25">
      <c r="A5" s="8" t="s">
        <v>19</v>
      </c>
      <c r="B5" s="11">
        <v>4</v>
      </c>
      <c r="C5" s="10" t="s">
        <v>26</v>
      </c>
    </row>
    <row r="6" spans="1:3" x14ac:dyDescent="0.25">
      <c r="A6" s="8"/>
      <c r="B6" s="11"/>
    </row>
    <row r="7" spans="1:3" x14ac:dyDescent="0.25">
      <c r="A7" s="8" t="s">
        <v>20</v>
      </c>
      <c r="B7" s="11">
        <v>0</v>
      </c>
      <c r="C7" s="10" t="s">
        <v>28</v>
      </c>
    </row>
    <row r="8" spans="1:3" x14ac:dyDescent="0.25">
      <c r="A8" s="8" t="s">
        <v>21</v>
      </c>
      <c r="B8" s="11">
        <v>1</v>
      </c>
      <c r="C8" s="10"/>
    </row>
    <row r="9" spans="1:3" x14ac:dyDescent="0.25">
      <c r="A9" s="8" t="s">
        <v>22</v>
      </c>
      <c r="B9" s="11">
        <v>2</v>
      </c>
    </row>
    <row r="10" spans="1:3" x14ac:dyDescent="0.25">
      <c r="A10" s="8" t="s">
        <v>23</v>
      </c>
      <c r="B10" s="11">
        <v>3</v>
      </c>
      <c r="C10" s="10"/>
    </row>
    <row r="11" spans="1:3" x14ac:dyDescent="0.25">
      <c r="A11" s="8" t="s">
        <v>24</v>
      </c>
      <c r="B11" s="11">
        <v>4</v>
      </c>
      <c r="C11" s="10"/>
    </row>
    <row r="13" spans="1:3" x14ac:dyDescent="0.25">
      <c r="A13" s="12">
        <v>0</v>
      </c>
      <c r="B13" s="8" t="s">
        <v>20</v>
      </c>
      <c r="C13" s="10" t="s">
        <v>47</v>
      </c>
    </row>
    <row r="14" spans="1:3" x14ac:dyDescent="0.25">
      <c r="A14" s="12">
        <v>1</v>
      </c>
      <c r="B14" s="8" t="s">
        <v>21</v>
      </c>
      <c r="C14" s="10"/>
    </row>
    <row r="15" spans="1:3" x14ac:dyDescent="0.25">
      <c r="A15" s="12">
        <v>2</v>
      </c>
      <c r="B15" s="8" t="s">
        <v>22</v>
      </c>
      <c r="C15" s="10"/>
    </row>
    <row r="16" spans="1:3" x14ac:dyDescent="0.25">
      <c r="A16" s="12">
        <v>3</v>
      </c>
      <c r="B16" s="8" t="s">
        <v>23</v>
      </c>
      <c r="C16" s="10"/>
    </row>
    <row r="17" spans="1:3" x14ac:dyDescent="0.25">
      <c r="A17" s="12">
        <v>4</v>
      </c>
      <c r="B17" t="s">
        <v>54</v>
      </c>
      <c r="C17" t="s">
        <v>55</v>
      </c>
    </row>
  </sheetData>
  <sheetProtection sheet="1" objects="1" scenarios="1" selectLockedCells="1"/>
  <customSheetViews>
    <customSheetView guid="{1229FF16-6ED5-4DBA-B9FE-D3EE84024C57}" showRuler="0">
      <selection activeCell="A19" sqref="A19"/>
      <pageMargins left="0.75" right="0.75" top="1" bottom="1" header="0.5" footer="0.5"/>
      <headerFooter alignWithMargins="0"/>
    </customSheetView>
  </customSheetViews>
  <phoneticPr fontId="1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6"/>
  <sheetViews>
    <sheetView workbookViewId="0">
      <selection activeCell="A33" sqref="A33"/>
    </sheetView>
  </sheetViews>
  <sheetFormatPr defaultRowHeight="13.2" x14ac:dyDescent="0.25"/>
  <cols>
    <col min="1" max="1" width="125.6640625" customWidth="1"/>
  </cols>
  <sheetData>
    <row r="1" spans="1:1" s="17" customFormat="1" x14ac:dyDescent="0.25">
      <c r="A1" s="19" t="s">
        <v>83</v>
      </c>
    </row>
    <row r="2" spans="1:1" s="17" customFormat="1" x14ac:dyDescent="0.25">
      <c r="A2" s="18"/>
    </row>
    <row r="3" spans="1:1" s="17" customFormat="1" x14ac:dyDescent="0.25">
      <c r="A3" s="18"/>
    </row>
    <row r="4" spans="1:1" s="17" customFormat="1" x14ac:dyDescent="0.25">
      <c r="A4" s="19" t="s">
        <v>57</v>
      </c>
    </row>
    <row r="5" spans="1:1" s="17" customFormat="1" x14ac:dyDescent="0.25">
      <c r="A5" s="18" t="s">
        <v>58</v>
      </c>
    </row>
    <row r="6" spans="1:1" s="17" customFormat="1" ht="12.75" customHeight="1" x14ac:dyDescent="0.25">
      <c r="A6" s="18"/>
    </row>
    <row r="7" spans="1:1" x14ac:dyDescent="0.25">
      <c r="A7" s="18" t="s">
        <v>59</v>
      </c>
    </row>
    <row r="8" spans="1:1" x14ac:dyDescent="0.25">
      <c r="A8" s="18" t="s">
        <v>60</v>
      </c>
    </row>
    <row r="9" spans="1:1" x14ac:dyDescent="0.25">
      <c r="A9" s="18" t="s">
        <v>61</v>
      </c>
    </row>
    <row r="10" spans="1:1" x14ac:dyDescent="0.25">
      <c r="A10" s="18" t="s">
        <v>62</v>
      </c>
    </row>
    <row r="11" spans="1:1" x14ac:dyDescent="0.25">
      <c r="A11" s="18" t="s">
        <v>63</v>
      </c>
    </row>
    <row r="12" spans="1:1" x14ac:dyDescent="0.25">
      <c r="A12" s="18" t="s">
        <v>64</v>
      </c>
    </row>
    <row r="13" spans="1:1" x14ac:dyDescent="0.25">
      <c r="A13" s="18" t="s">
        <v>65</v>
      </c>
    </row>
    <row r="14" spans="1:1" x14ac:dyDescent="0.25">
      <c r="A14" s="18" t="s">
        <v>66</v>
      </c>
    </row>
    <row r="15" spans="1:1" x14ac:dyDescent="0.25">
      <c r="A15" s="18"/>
    </row>
    <row r="16" spans="1:1" ht="27" customHeight="1" x14ac:dyDescent="0.25">
      <c r="A16" s="18" t="s">
        <v>71</v>
      </c>
    </row>
    <row r="17" spans="1:1" x14ac:dyDescent="0.25">
      <c r="A17" s="18"/>
    </row>
    <row r="18" spans="1:1" x14ac:dyDescent="0.25">
      <c r="A18" s="18"/>
    </row>
    <row r="19" spans="1:1" ht="26.4" x14ac:dyDescent="0.25">
      <c r="A19" s="20" t="s">
        <v>80</v>
      </c>
    </row>
    <row r="20" spans="1:1" x14ac:dyDescent="0.25">
      <c r="A20" s="20"/>
    </row>
    <row r="21" spans="1:1" x14ac:dyDescent="0.25">
      <c r="A21" s="17"/>
    </row>
    <row r="22" spans="1:1" x14ac:dyDescent="0.25">
      <c r="A22" s="21" t="s">
        <v>72</v>
      </c>
    </row>
    <row r="23" spans="1:1" x14ac:dyDescent="0.25">
      <c r="A23" s="18" t="s">
        <v>59</v>
      </c>
    </row>
    <row r="24" spans="1:1" x14ac:dyDescent="0.25">
      <c r="A24" s="17" t="s">
        <v>73</v>
      </c>
    </row>
    <row r="25" spans="1:1" x14ac:dyDescent="0.25">
      <c r="A25" s="17" t="s">
        <v>79</v>
      </c>
    </row>
    <row r="26" spans="1:1" x14ac:dyDescent="0.25">
      <c r="A26" s="17" t="s">
        <v>74</v>
      </c>
    </row>
    <row r="27" spans="1:1" x14ac:dyDescent="0.25">
      <c r="A27" s="17" t="s">
        <v>75</v>
      </c>
    </row>
    <row r="28" spans="1:1" x14ac:dyDescent="0.25">
      <c r="A28" s="17" t="s">
        <v>76</v>
      </c>
    </row>
    <row r="29" spans="1:1" x14ac:dyDescent="0.25">
      <c r="A29" s="17" t="s">
        <v>81</v>
      </c>
    </row>
    <row r="30" spans="1:1" x14ac:dyDescent="0.25">
      <c r="A30" s="17" t="s">
        <v>77</v>
      </c>
    </row>
    <row r="31" spans="1:1" x14ac:dyDescent="0.25">
      <c r="A31" s="17" t="s">
        <v>78</v>
      </c>
    </row>
    <row r="32" spans="1:1" x14ac:dyDescent="0.25">
      <c r="A32" s="17"/>
    </row>
    <row r="33" spans="1:1" x14ac:dyDescent="0.25">
      <c r="A33" s="17"/>
    </row>
    <row r="34" spans="1:1" x14ac:dyDescent="0.25">
      <c r="A34" s="17"/>
    </row>
    <row r="35" spans="1:1" x14ac:dyDescent="0.25">
      <c r="A35" s="17"/>
    </row>
    <row r="36" spans="1:1" x14ac:dyDescent="0.25">
      <c r="A36" s="17"/>
    </row>
  </sheetData>
  <sheetProtection sheet="1" objects="1" scenarios="1"/>
  <customSheetViews>
    <customSheetView guid="{1229FF16-6ED5-4DBA-B9FE-D3EE84024C57}" showRuler="0">
      <selection activeCell="A33" sqref="A33"/>
      <pageMargins left="0.75" right="0.75" top="1" bottom="1" header="0.5" footer="0.5"/>
      <pageSetup orientation="portrait" horizontalDpi="300" verticalDpi="300" r:id="rId1"/>
      <headerFooter alignWithMargins="0"/>
    </customSheetView>
  </customSheetViews>
  <phoneticPr fontId="1" type="noConversion"/>
  <pageMargins left="0.75" right="0.75" top="1" bottom="1" header="0.5" footer="0.5"/>
  <pageSetup orientation="portrait" horizontalDpi="300" verticalDpi="300" r:id="rId2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Scoresheet</vt:lpstr>
      <vt:lpstr>Sheet1</vt:lpstr>
      <vt:lpstr>SortLookup</vt:lpstr>
      <vt:lpstr>Help</vt:lpstr>
      <vt:lpstr>Scoresheet!Print_Area</vt:lpstr>
      <vt:lpstr>Scoresheet!Print_Titles</vt:lpstr>
    </vt:vector>
  </TitlesOfParts>
  <Company>Collin County IDPA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FRIDPA 13-April-2013 Match Scoring Spreadsheet</dc:title>
  <dc:subject>Updated Jan 05, 2005</dc:subject>
  <dc:creator>James D. Morgan</dc:creator>
  <dc:description>Free for use by all IDPA clubs. Tested, but use at your own risk. Info at http://www.ccidpa.org/scoring/spreadsheets.html</dc:description>
  <cp:lastModifiedBy>Mick</cp:lastModifiedBy>
  <cp:revision>1</cp:revision>
  <cp:lastPrinted>2013-11-10T01:34:14Z</cp:lastPrinted>
  <dcterms:created xsi:type="dcterms:W3CDTF">2001-08-02T04:21:03Z</dcterms:created>
  <dcterms:modified xsi:type="dcterms:W3CDTF">2013-12-27T00:53:10Z</dcterms:modified>
</cp:coreProperties>
</file>