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aveExternalLinkValues="0" defaultThemeVersion="124226"/>
  <mc:AlternateContent xmlns:mc="http://schemas.openxmlformats.org/markup-compatibility/2006">
    <mc:Choice Requires="x15">
      <x15ac:absPath xmlns:x15ac="http://schemas.microsoft.com/office/spreadsheetml/2010/11/ac" url="F:\FRIDPA\MatchResults\2017\"/>
    </mc:Choice>
  </mc:AlternateContent>
  <bookViews>
    <workbookView xWindow="0" yWindow="0" windowWidth="23040" windowHeight="9108" tabRatio="245"/>
  </bookViews>
  <sheets>
    <sheet name="Scoresheet" sheetId="1" r:id="rId1"/>
    <sheet name="Sheet1" sheetId="4" r:id="rId2"/>
    <sheet name="SortLookup" sheetId="2" r:id="rId3"/>
    <sheet name="Help" sheetId="3" r:id="rId4"/>
  </sheets>
  <definedNames>
    <definedName name="_xlnm.Print_Area" localSheetId="0">Scoresheet!$A$1:$IL$29</definedName>
    <definedName name="_xlnm.Print_Titles" localSheetId="0">Scoresheet!$A:$F,Scoresheet!$1:$2</definedName>
    <definedName name="Z_1229FF16_6ED5_4DBA_B9FE_D3EE84024C57_.wvu.PrintArea" localSheetId="0" hidden="1">Scoresheet!$A$1:$IK$2</definedName>
    <definedName name="Z_1229FF16_6ED5_4DBA_B9FE_D3EE84024C57_.wvu.PrintTitles" localSheetId="0" hidden="1">Scoresheet!$A:$F,Scoresheet!$1:$2</definedName>
  </definedNames>
  <calcPr calcId="152511" fullPrecision="0"/>
  <customWorkbookViews>
    <customWorkbookView name=" James D. Morgan - Personal View" guid="{233156EF-6886-4018-8D35-72AEDB4F2C43}" mergeInterval="0" personalView="1" maximized="1" windowWidth="1221" windowHeight="736" tabRatio="202" activeSheetId="1"/>
    <customWorkbookView name="Mick Marchi - Personal View" guid="{1229FF16-6ED5-4DBA-B9FE-D3EE84024C57}" mergeInterval="0" personalView="1" maximized="1" windowWidth="1063" windowHeight="646" tabRatio="245" activeSheetId="1" showComments="commIndAndComment"/>
  </customWorkbookViews>
  <webPublishing targetScreenSize="1024x768" codePage="20127"/>
</workbook>
</file>

<file path=xl/calcChain.xml><?xml version="1.0" encoding="utf-8"?>
<calcChain xmlns="http://schemas.openxmlformats.org/spreadsheetml/2006/main">
  <c r="CL3" i="1" l="1"/>
  <c r="CL8" i="1"/>
  <c r="CL5" i="1"/>
  <c r="CL7" i="1"/>
  <c r="CL6" i="1"/>
  <c r="CA3" i="1"/>
  <c r="CA8" i="1"/>
  <c r="CA5" i="1"/>
  <c r="CA7" i="1"/>
  <c r="CA6" i="1"/>
  <c r="BC3" i="1"/>
  <c r="BC8" i="1"/>
  <c r="BC5" i="1"/>
  <c r="BC7" i="1"/>
  <c r="BC6" i="1"/>
  <c r="AQ3" i="1"/>
  <c r="AQ8" i="1"/>
  <c r="AQ5" i="1"/>
  <c r="AQ7" i="1"/>
  <c r="AQ6" i="1"/>
  <c r="AD3" i="1"/>
  <c r="AD8" i="1"/>
  <c r="AD5" i="1"/>
  <c r="AD7" i="1"/>
  <c r="AD6" i="1"/>
  <c r="I3" i="1"/>
  <c r="J3" i="1"/>
  <c r="O3" i="1"/>
  <c r="N3" i="1" s="1"/>
  <c r="AB3" i="1"/>
  <c r="AC3" i="1"/>
  <c r="AO3" i="1"/>
  <c r="AP3" i="1"/>
  <c r="BA3" i="1"/>
  <c r="BB3" i="1"/>
  <c r="BL3" i="1"/>
  <c r="BM3" i="1"/>
  <c r="BN3" i="1"/>
  <c r="BY3" i="1"/>
  <c r="BZ3" i="1"/>
  <c r="I8" i="1"/>
  <c r="J8" i="1"/>
  <c r="O8" i="1"/>
  <c r="N8" i="1" s="1"/>
  <c r="AB8" i="1"/>
  <c r="AC8" i="1"/>
  <c r="AO8" i="1"/>
  <c r="AP8" i="1"/>
  <c r="BA8" i="1"/>
  <c r="BB8" i="1"/>
  <c r="BL8" i="1"/>
  <c r="BM8" i="1"/>
  <c r="BN8" i="1"/>
  <c r="BY8" i="1"/>
  <c r="BZ8" i="1"/>
  <c r="I5" i="1"/>
  <c r="J5" i="1"/>
  <c r="O5" i="1"/>
  <c r="N5" i="1" s="1"/>
  <c r="AB5" i="1"/>
  <c r="AC5" i="1"/>
  <c r="AO5" i="1"/>
  <c r="AP5" i="1"/>
  <c r="BA5" i="1"/>
  <c r="BB5" i="1"/>
  <c r="BL5" i="1"/>
  <c r="BM5" i="1"/>
  <c r="BN5" i="1"/>
  <c r="BY5" i="1"/>
  <c r="BZ5" i="1"/>
  <c r="I7" i="1"/>
  <c r="J7" i="1"/>
  <c r="O7" i="1"/>
  <c r="N7" i="1" s="1"/>
  <c r="AB7" i="1"/>
  <c r="AC7" i="1"/>
  <c r="AO7" i="1"/>
  <c r="AP7" i="1"/>
  <c r="BA7" i="1"/>
  <c r="BB7" i="1"/>
  <c r="BL7" i="1"/>
  <c r="BM7" i="1"/>
  <c r="BN7" i="1"/>
  <c r="BY7" i="1"/>
  <c r="BZ7" i="1"/>
  <c r="I6" i="1"/>
  <c r="J6" i="1"/>
  <c r="O6" i="1"/>
  <c r="N6" i="1" s="1"/>
  <c r="AB6" i="1"/>
  <c r="AC6" i="1"/>
  <c r="AO6" i="1"/>
  <c r="AP6" i="1"/>
  <c r="BA6" i="1"/>
  <c r="BB6" i="1"/>
  <c r="BL6" i="1"/>
  <c r="BM6" i="1"/>
  <c r="BN6" i="1"/>
  <c r="BY6" i="1"/>
  <c r="BZ6" i="1"/>
  <c r="BO5" i="1" l="1"/>
  <c r="BO8" i="1"/>
  <c r="BO6" i="1"/>
  <c r="M6" i="1"/>
  <c r="CB6" i="1"/>
  <c r="AR6" i="1"/>
  <c r="AE6" i="1"/>
  <c r="M7" i="1"/>
  <c r="M5" i="1"/>
  <c r="BD5" i="1"/>
  <c r="AR5" i="1"/>
  <c r="G5" i="1"/>
  <c r="H5" i="1" s="1"/>
  <c r="M8" i="1"/>
  <c r="M3" i="1"/>
  <c r="AE3" i="1"/>
  <c r="G6" i="1"/>
  <c r="H6" i="1" s="1"/>
  <c r="AR8" i="1"/>
  <c r="BO3" i="1"/>
  <c r="CB5" i="1"/>
  <c r="CB3" i="1"/>
  <c r="BD6" i="1"/>
  <c r="BO7" i="1"/>
  <c r="BD8" i="1"/>
  <c r="G3" i="1"/>
  <c r="H3" i="1" s="1"/>
  <c r="CB8" i="1"/>
  <c r="CB7" i="1"/>
  <c r="BD3" i="1"/>
  <c r="BD7" i="1"/>
  <c r="AR7" i="1"/>
  <c r="AR3" i="1"/>
  <c r="AE7" i="1"/>
  <c r="AE5" i="1"/>
  <c r="AE8" i="1"/>
  <c r="G7" i="1"/>
  <c r="H7" i="1" s="1"/>
  <c r="G8" i="1"/>
  <c r="H8" i="1" s="1"/>
  <c r="I9" i="1" l="1"/>
  <c r="J9" i="1"/>
  <c r="O9" i="1"/>
  <c r="N9" i="1" s="1"/>
  <c r="AB9" i="1"/>
  <c r="AC9" i="1"/>
  <c r="AD9" i="1"/>
  <c r="AO9" i="1"/>
  <c r="AP9" i="1"/>
  <c r="AQ9" i="1"/>
  <c r="BA9" i="1"/>
  <c r="BB9" i="1"/>
  <c r="BC9" i="1"/>
  <c r="BL9" i="1"/>
  <c r="BM9" i="1"/>
  <c r="BN9" i="1"/>
  <c r="BY9" i="1"/>
  <c r="BZ9" i="1"/>
  <c r="CA9" i="1"/>
  <c r="CJ9" i="1"/>
  <c r="CK9" i="1"/>
  <c r="CL9" i="1"/>
  <c r="I10" i="1"/>
  <c r="J10" i="1"/>
  <c r="O10" i="1"/>
  <c r="N10" i="1" s="1"/>
  <c r="AB10" i="1"/>
  <c r="AC10" i="1"/>
  <c r="AD10" i="1"/>
  <c r="AO10" i="1"/>
  <c r="AP10" i="1"/>
  <c r="AQ10" i="1"/>
  <c r="BA10" i="1"/>
  <c r="BB10" i="1"/>
  <c r="BC10" i="1"/>
  <c r="BL10" i="1"/>
  <c r="BM10" i="1"/>
  <c r="BN10" i="1"/>
  <c r="BY10" i="1"/>
  <c r="BZ10" i="1"/>
  <c r="CA10" i="1"/>
  <c r="CJ10" i="1"/>
  <c r="CK10" i="1"/>
  <c r="CL10" i="1"/>
  <c r="CJ6" i="1"/>
  <c r="L6" i="1" s="1"/>
  <c r="CK6" i="1"/>
  <c r="CJ7" i="1"/>
  <c r="L7" i="1" s="1"/>
  <c r="K7" i="1" s="1"/>
  <c r="CK7" i="1"/>
  <c r="I11" i="1"/>
  <c r="J11" i="1"/>
  <c r="O11" i="1"/>
  <c r="N11" i="1" s="1"/>
  <c r="AB11" i="1"/>
  <c r="AC11" i="1"/>
  <c r="AD11" i="1"/>
  <c r="AO11" i="1"/>
  <c r="AP11" i="1"/>
  <c r="AQ11" i="1"/>
  <c r="BA11" i="1"/>
  <c r="BB11" i="1"/>
  <c r="BC11" i="1"/>
  <c r="BL11" i="1"/>
  <c r="BM11" i="1"/>
  <c r="BN11" i="1"/>
  <c r="BY11" i="1"/>
  <c r="BZ11" i="1"/>
  <c r="CA11" i="1"/>
  <c r="CJ11" i="1"/>
  <c r="CK11" i="1"/>
  <c r="CL11" i="1"/>
  <c r="I12" i="1"/>
  <c r="J12" i="1"/>
  <c r="O12" i="1"/>
  <c r="N12" i="1" s="1"/>
  <c r="AB12" i="1"/>
  <c r="AC12" i="1"/>
  <c r="AD12" i="1"/>
  <c r="AO12" i="1"/>
  <c r="AP12" i="1"/>
  <c r="AQ12" i="1"/>
  <c r="BA12" i="1"/>
  <c r="BB12" i="1"/>
  <c r="BC12" i="1"/>
  <c r="BL12" i="1"/>
  <c r="BM12" i="1"/>
  <c r="BN12" i="1"/>
  <c r="BY12" i="1"/>
  <c r="BZ12" i="1"/>
  <c r="CA12" i="1"/>
  <c r="CJ12" i="1"/>
  <c r="CK12" i="1"/>
  <c r="CL12" i="1"/>
  <c r="O13" i="1"/>
  <c r="N13" i="1" s="1"/>
  <c r="K6" i="1" l="1"/>
  <c r="CB10" i="1"/>
  <c r="AE10" i="1"/>
  <c r="BO10" i="1"/>
  <c r="CM10" i="1"/>
  <c r="AR10" i="1"/>
  <c r="BD10" i="1"/>
  <c r="CM9" i="1"/>
  <c r="AR9" i="1"/>
  <c r="M9" i="1"/>
  <c r="G9" i="1"/>
  <c r="H9" i="1" s="1"/>
  <c r="G10" i="1"/>
  <c r="H10" i="1" s="1"/>
  <c r="BO12" i="1"/>
  <c r="BD11" i="1"/>
  <c r="M11" i="1"/>
  <c r="M12" i="1"/>
  <c r="BO11" i="1"/>
  <c r="BD9" i="1"/>
  <c r="CM12" i="1"/>
  <c r="AR12" i="1"/>
  <c r="CB11" i="1"/>
  <c r="AE11" i="1"/>
  <c r="G11" i="1"/>
  <c r="H11" i="1" s="1"/>
  <c r="BO9" i="1"/>
  <c r="CB12" i="1"/>
  <c r="AE12" i="1"/>
  <c r="L10" i="1"/>
  <c r="BD12" i="1"/>
  <c r="CM11" i="1"/>
  <c r="AR11" i="1"/>
  <c r="M10" i="1"/>
  <c r="CB9" i="1"/>
  <c r="AE9" i="1"/>
  <c r="L9" i="1"/>
  <c r="G12" i="1"/>
  <c r="H12" i="1" s="1"/>
  <c r="CM7" i="1"/>
  <c r="CM6" i="1"/>
  <c r="L11" i="1"/>
  <c r="L12" i="1"/>
  <c r="K11" i="1" l="1"/>
  <c r="K9" i="1"/>
  <c r="K12" i="1"/>
  <c r="K10" i="1"/>
  <c r="CJ5" i="1" l="1"/>
  <c r="L5" i="1" s="1"/>
  <c r="CK5" i="1"/>
  <c r="K5" i="1" l="1"/>
  <c r="CM5" i="1"/>
  <c r="I16" i="1" l="1"/>
  <c r="J16" i="1"/>
  <c r="O16" i="1"/>
  <c r="N16" i="1" s="1"/>
  <c r="AB16" i="1"/>
  <c r="AC16" i="1"/>
  <c r="AD16" i="1"/>
  <c r="AO16" i="1"/>
  <c r="AP16" i="1"/>
  <c r="AQ16" i="1"/>
  <c r="BA16" i="1"/>
  <c r="BB16" i="1"/>
  <c r="BC16" i="1"/>
  <c r="BL16" i="1"/>
  <c r="BM16" i="1"/>
  <c r="BN16" i="1"/>
  <c r="BY16" i="1"/>
  <c r="BZ16" i="1"/>
  <c r="CA16" i="1"/>
  <c r="CJ16" i="1"/>
  <c r="CK16" i="1"/>
  <c r="CL16" i="1"/>
  <c r="CM16" i="1" l="1"/>
  <c r="AR16" i="1"/>
  <c r="BD16" i="1"/>
  <c r="M16" i="1"/>
  <c r="BO16" i="1"/>
  <c r="CB16" i="1"/>
  <c r="AE16" i="1"/>
  <c r="G16" i="1"/>
  <c r="H16" i="1" s="1"/>
  <c r="L16" i="1"/>
  <c r="K16" i="1" l="1"/>
  <c r="O14" i="1" l="1"/>
  <c r="N14" i="1" s="1"/>
  <c r="O15" i="1"/>
  <c r="N15" i="1" s="1"/>
  <c r="AO13" i="1" l="1"/>
  <c r="I13" i="1"/>
  <c r="J13" i="1"/>
  <c r="AB13" i="1"/>
  <c r="AC13" i="1"/>
  <c r="AD13" i="1"/>
  <c r="AP13" i="1"/>
  <c r="AQ13" i="1"/>
  <c r="BA13" i="1"/>
  <c r="BB13" i="1"/>
  <c r="BC13" i="1"/>
  <c r="BL13" i="1"/>
  <c r="BM13" i="1"/>
  <c r="BN13" i="1"/>
  <c r="BY13" i="1"/>
  <c r="BZ13" i="1"/>
  <c r="CA13" i="1"/>
  <c r="CJ13" i="1"/>
  <c r="CK13" i="1"/>
  <c r="CL13" i="1"/>
  <c r="BA15" i="1"/>
  <c r="AO15" i="1"/>
  <c r="BB15" i="1"/>
  <c r="BC15" i="1"/>
  <c r="L13" i="1" l="1"/>
  <c r="M13" i="1"/>
  <c r="G13" i="1"/>
  <c r="H13" i="1" s="1"/>
  <c r="BO13" i="1"/>
  <c r="AR13" i="1"/>
  <c r="CM13" i="1"/>
  <c r="CB13" i="1"/>
  <c r="BD13" i="1"/>
  <c r="AE13" i="1"/>
  <c r="BD15" i="1"/>
  <c r="CJ8" i="1"/>
  <c r="L8" i="1" s="1"/>
  <c r="K8" i="1" s="1"/>
  <c r="CK8" i="1"/>
  <c r="K13" i="1" l="1"/>
  <c r="CM8" i="1"/>
  <c r="BL14" i="1"/>
  <c r="BM14" i="1"/>
  <c r="BN14" i="1"/>
  <c r="BL17" i="1"/>
  <c r="BM17" i="1"/>
  <c r="BN17" i="1"/>
  <c r="BL15" i="1"/>
  <c r="BM15" i="1"/>
  <c r="BN15" i="1"/>
  <c r="BO14" i="1" l="1"/>
  <c r="BO15" i="1"/>
  <c r="BO17" i="1"/>
  <c r="I15" i="1" l="1"/>
  <c r="J15" i="1"/>
  <c r="AB15" i="1"/>
  <c r="AC15" i="1"/>
  <c r="AD15" i="1"/>
  <c r="AP15" i="1"/>
  <c r="AQ15" i="1"/>
  <c r="BY15" i="1"/>
  <c r="BZ15" i="1"/>
  <c r="CA15" i="1"/>
  <c r="CJ15" i="1"/>
  <c r="CK15" i="1"/>
  <c r="CL15" i="1"/>
  <c r="CJ3" i="1"/>
  <c r="L3" i="1" s="1"/>
  <c r="CK3" i="1"/>
  <c r="K3" i="1" l="1"/>
  <c r="L15" i="1"/>
  <c r="M15" i="1"/>
  <c r="G15" i="1"/>
  <c r="CB15" i="1"/>
  <c r="AE15" i="1"/>
  <c r="CM3" i="1"/>
  <c r="CM15" i="1"/>
  <c r="AR15" i="1"/>
  <c r="K15" i="1" l="1"/>
  <c r="I17" i="1" l="1"/>
  <c r="J17" i="1"/>
  <c r="O17" i="1"/>
  <c r="N17" i="1" s="1"/>
  <c r="AB17" i="1"/>
  <c r="AC17" i="1"/>
  <c r="AD17" i="1"/>
  <c r="AO17" i="1"/>
  <c r="AP17" i="1"/>
  <c r="AQ17" i="1"/>
  <c r="BA17" i="1"/>
  <c r="BB17" i="1"/>
  <c r="BC17" i="1"/>
  <c r="BY17" i="1"/>
  <c r="BZ17" i="1"/>
  <c r="CA17" i="1"/>
  <c r="CJ17" i="1"/>
  <c r="CK17" i="1"/>
  <c r="CL17" i="1"/>
  <c r="BD17" i="1" l="1"/>
  <c r="CM17" i="1"/>
  <c r="CB17" i="1"/>
  <c r="AR17" i="1"/>
  <c r="M17" i="1"/>
  <c r="AE17" i="1"/>
  <c r="G17" i="1"/>
  <c r="L17" i="1"/>
  <c r="CJ14" i="1"/>
  <c r="CK14" i="1"/>
  <c r="CL14" i="1"/>
  <c r="I14" i="1"/>
  <c r="J14" i="1"/>
  <c r="AB14" i="1"/>
  <c r="AO14" i="1"/>
  <c r="BA14" i="1"/>
  <c r="BY14" i="1"/>
  <c r="AD14" i="1"/>
  <c r="AQ14" i="1"/>
  <c r="BC14" i="1"/>
  <c r="CA14" i="1"/>
  <c r="AC14" i="1"/>
  <c r="AP14" i="1"/>
  <c r="BB14" i="1"/>
  <c r="BZ14" i="1"/>
  <c r="M14" i="1" l="1"/>
  <c r="L14" i="1"/>
  <c r="K17" i="1"/>
  <c r="CB14" i="1"/>
  <c r="BD14" i="1"/>
  <c r="AE14" i="1"/>
  <c r="AR14" i="1"/>
  <c r="CM14" i="1"/>
  <c r="G14" i="1"/>
  <c r="H17" i="1" l="1"/>
  <c r="K14" i="1"/>
  <c r="H15" i="1"/>
  <c r="H14" i="1"/>
</calcChain>
</file>

<file path=xl/sharedStrings.xml><?xml version="1.0" encoding="utf-8"?>
<sst xmlns="http://schemas.openxmlformats.org/spreadsheetml/2006/main" count="340" uniqueCount="117">
  <si>
    <t>Stage 8</t>
  </si>
  <si>
    <t>Stage 9</t>
  </si>
  <si>
    <t>Stage 10</t>
  </si>
  <si>
    <t>Stage 11</t>
  </si>
  <si>
    <t>Stage 12</t>
  </si>
  <si>
    <t>Stage 13</t>
  </si>
  <si>
    <t>Stage 14</t>
  </si>
  <si>
    <t>Stage 15</t>
  </si>
  <si>
    <t>Stage 16</t>
  </si>
  <si>
    <t>Stage 17</t>
  </si>
  <si>
    <t>Stage 18</t>
  </si>
  <si>
    <t>Stage 19</t>
  </si>
  <si>
    <t>Stage 20</t>
  </si>
  <si>
    <t>SSP</t>
  </si>
  <si>
    <t>ESP</t>
  </si>
  <si>
    <t>CDP</t>
  </si>
  <si>
    <t>SSR</t>
  </si>
  <si>
    <t>MA</t>
  </si>
  <si>
    <t>EX</t>
  </si>
  <si>
    <t>SS</t>
  </si>
  <si>
    <t>MM</t>
  </si>
  <si>
    <t>NV</t>
  </si>
  <si>
    <t>The shooter's division is looked up in the upper table and converted to anumber.</t>
  </si>
  <si>
    <t>Then his or her class is looked up in the lower table and converted to a number.</t>
  </si>
  <si>
    <t>IDPA Match Scoring Spreadsheet Sort Key lookup table</t>
  </si>
  <si>
    <t>A three-column sort on the division sort key first, class sort key next, and total match score third will yield a properly-ordered report.</t>
  </si>
  <si>
    <t>Table used to convert IDPA Divisions and classes into numeric sort keys.</t>
  </si>
  <si>
    <t>The sort keys can then be used with the total match scores to produce a sort by score within division and class.</t>
  </si>
  <si>
    <t>Sort Keys</t>
  </si>
  <si>
    <t>Pts Dn</t>
  </si>
  <si>
    <t>Str 1 Raw Time</t>
  </si>
  <si>
    <t>Str 2 Raw Time</t>
  </si>
  <si>
    <t>Str 3 Raw Time</t>
  </si>
  <si>
    <t>Str 4 Raw Time</t>
  </si>
  <si>
    <t>Str 5 Raw Time</t>
  </si>
  <si>
    <t>Str 6 Raw Time</t>
  </si>
  <si>
    <t>Str 7 Raw Time</t>
  </si>
  <si>
    <t>PE</t>
  </si>
  <si>
    <t>FTN</t>
  </si>
  <si>
    <t>HNS</t>
  </si>
  <si>
    <t>FTDR</t>
  </si>
  <si>
    <t>Stage Raw Time</t>
  </si>
  <si>
    <t>Pen Sec</t>
  </si>
  <si>
    <t>Total Stage Score</t>
  </si>
  <si>
    <t>This table is used to look up IDPA Classes using the numeric Class Sort Key value for purposes of promotions at sanctioned matches.</t>
  </si>
  <si>
    <t>Pts Dn/2</t>
  </si>
  <si>
    <t>Tot Pts Dn</t>
  </si>
  <si>
    <t>Tot Pen Time</t>
  </si>
  <si>
    <t>Tot Pts Dn/2</t>
  </si>
  <si>
    <t>Total Match Score</t>
  </si>
  <si>
    <t xml:space="preserve"> </t>
  </si>
  <si>
    <t>Invalid Shooter Class entered on spreadsheet!</t>
  </si>
  <si>
    <t>n</t>
  </si>
  <si>
    <t>If you delete rows in the scoring spreadsheet, and column H "blows up" with #REF! errors, replace the formulas in column H:</t>
  </si>
  <si>
    <t>(Remember to add the equal sign at the beginning of this formula!)</t>
  </si>
  <si>
    <t xml:space="preserve">   1. Unprotect the scoring worksheet using Tools-&gt;Protection-&gt;Unprotect Sheet. </t>
  </si>
  <si>
    <t xml:space="preserve">   2. Select this Help worksheet, and copy the formula below.</t>
  </si>
  <si>
    <t xml:space="preserve">   3. Return to the scoring worksheet.</t>
  </si>
  <si>
    <t xml:space="preserve">   4. Paste the copied formula into cell H3, and add an equal sign to the beginning of it.</t>
  </si>
  <si>
    <t xml:space="preserve">   5. Left-click and select the cell at location H3.</t>
  </si>
  <si>
    <t xml:space="preserve">   6. Place the cursor on the little black box that appears at the bottom right of cell H3. </t>
  </si>
  <si>
    <t xml:space="preserve">   7. Press and hold the left mouse button, and drag the little black box all the way down to the last active row of your spreadsheet. </t>
  </si>
  <si>
    <t xml:space="preserve">   8. Re-protect the worksheet using Tools-&gt;Protection-&gt;Protect Sheet. Uncheck all boxes, except for "Select unlocked cells." </t>
  </si>
  <si>
    <t>Sort Div</t>
  </si>
  <si>
    <t>Sort Class</t>
  </si>
  <si>
    <t>Rank?</t>
  </si>
  <si>
    <t>Promote?</t>
  </si>
  <si>
    <t>IF(AND($H$2="Y",J3&gt;0,OR(AND(G3=1,G12=10),AND(G3=2,G21=20),AND(G3=3,G30=30),AND(G3=4,G39=40),AND(G3=5,G48=50),AND(G3=6,G57=60),AND(G3=7,G66=70),AND(G3=8,G75=80),AND(G3=9,G84=90),AND(G3=10,G93=100))),VLOOKUP(J3-1,SortLookup!$A$12:$B$15,2,FALSE),"")</t>
  </si>
  <si>
    <t>Columns I and J (Sort Div and Sort Class) are provided to allow a quick, three-column sort for final match results.</t>
  </si>
  <si>
    <t xml:space="preserve">   2. Select any cell in the spreadsheet.</t>
  </si>
  <si>
    <t xml:space="preserve">   4. In the Sort By box, select Sort Div.</t>
  </si>
  <si>
    <t xml:space="preserve">   5. In the first Then By box, select Sort Class.</t>
  </si>
  <si>
    <t xml:space="preserve">   6. In the second Then By box, select Total Match Score.</t>
  </si>
  <si>
    <t xml:space="preserve">   8. Click OK to sort your match results.</t>
  </si>
  <si>
    <t xml:space="preserve">   9. Re-protect the worksheet using Tools-&gt;Protection-&gt;Protect Sheet. Uncheck all boxes, except for "Select unlocked cells."</t>
  </si>
  <si>
    <t xml:space="preserve">   3. Select Data-&gt;Sort</t>
  </si>
  <si>
    <t>The Match Ranking and Match Promotion features (columns G and H) won't work properly until you have sorted your results by Division, Class, and Total Match Score.</t>
  </si>
  <si>
    <t xml:space="preserve">   7. In most cases, you will want to select Ascending order in all three radio buttons.</t>
  </si>
  <si>
    <t>ESR</t>
  </si>
  <si>
    <t>Help and instructions for this spreadsheet are available on the CCIDPA web site at http://www.ccidpa.org/scoring/spreadsheets.html</t>
  </si>
  <si>
    <t>First Last Initial</t>
  </si>
  <si>
    <t>Place</t>
  </si>
  <si>
    <t>Stage 4</t>
  </si>
  <si>
    <t>Str 1
Raw
Time</t>
  </si>
  <si>
    <t>IDPA #</t>
  </si>
  <si>
    <t>L C
A R
B E
O D
R I
   T</t>
  </si>
  <si>
    <t>Range Member Labor Credit Sum: 1-Member, 2-Setup, 4-SO, 8-CoF, 16-New Shooter</t>
  </si>
  <si>
    <t>Tot Raw Time</t>
  </si>
  <si>
    <t>TNR - Time Not Recorded</t>
  </si>
  <si>
    <t>DNF - Did Not Finish</t>
  </si>
  <si>
    <t>ICS - Improperly Completed Scoresheet, shooter must verify their recorded scores</t>
  </si>
  <si>
    <t>HNT</t>
  </si>
  <si>
    <t xml:space="preserve">DQ - Disqualified </t>
  </si>
  <si>
    <t>&amp; - Contact Info@FRIDPA.com concerning status of Range Membership</t>
  </si>
  <si>
    <t>Bay 7
Attack of the Heartless Bastards</t>
  </si>
  <si>
    <t>DNFW - Did Not Finish Weather</t>
  </si>
  <si>
    <t xml:space="preserve">Match Totals
</t>
  </si>
  <si>
    <t>Stage p</t>
  </si>
  <si>
    <t>F
P</t>
  </si>
  <si>
    <t>Bay 2
Trash Talking Terrorists</t>
  </si>
  <si>
    <t>Bay 3
How Far Is It?</t>
  </si>
  <si>
    <t>Bay 4
A Push Over</t>
  </si>
  <si>
    <t>Mick M</t>
  </si>
  <si>
    <t>Action</t>
  </si>
  <si>
    <t>Sights</t>
  </si>
  <si>
    <t>*  - Action not indicated, shooter must complete their scoresheet</t>
  </si>
  <si>
    <t>** - Sights not indicated, shooter must complete their scoresheet</t>
  </si>
  <si>
    <t>Auto</t>
  </si>
  <si>
    <t>Optic</t>
  </si>
  <si>
    <t>Pump</t>
  </si>
  <si>
    <t>Iron</t>
  </si>
  <si>
    <t>FRIDPA
Pikes Peak
Shotgun Side Match
April 16, 2017</t>
  </si>
  <si>
    <t>Bay 7
Square Drill</t>
  </si>
  <si>
    <t>Scott W</t>
  </si>
  <si>
    <t>Will H</t>
  </si>
  <si>
    <t>Pam R</t>
  </si>
  <si>
    <t>Judy 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</si>
</sst>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</font>
    <font>
      <sz val="8"/>
      <name val="Arial"/>
    </font>
    <font>
      <b/>
      <sz val="10"/>
      <name val="Arial"/>
    </font>
    <font>
      <sz val="8"/>
      <color indexed="22"/>
      <name val="Arial"/>
    </font>
    <font>
      <sz val="8"/>
      <color indexed="23"/>
      <name val="Arial Narrow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2" fontId="0" fillId="0" borderId="0" xfId="0" applyNumberFormat="1" applyBorder="1" applyAlignment="1" applyProtection="1">
      <alignment horizontal="right" vertical="center"/>
      <protection locked="0"/>
    </xf>
    <xf numFmtId="1" fontId="0" fillId="0" borderId="0" xfId="0" applyNumberFormat="1" applyBorder="1" applyAlignment="1" applyProtection="1">
      <alignment horizontal="right" vertical="center"/>
      <protection locked="0"/>
    </xf>
    <xf numFmtId="0" fontId="0" fillId="0" borderId="1" xfId="0" applyBorder="1"/>
    <xf numFmtId="0" fontId="0" fillId="0" borderId="0" xfId="0" applyBorder="1"/>
    <xf numFmtId="0" fontId="0" fillId="0" borderId="0" xfId="0" applyBorder="1" applyAlignment="1" applyProtection="1">
      <alignment horizontal="center"/>
      <protection locked="0"/>
    </xf>
    <xf numFmtId="1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horizontal="center"/>
    </xf>
    <xf numFmtId="49" fontId="2" fillId="0" borderId="0" xfId="0" applyNumberFormat="1" applyFont="1"/>
    <xf numFmtId="49" fontId="0" fillId="0" borderId="0" xfId="0" applyNumberFormat="1"/>
    <xf numFmtId="1" fontId="0" fillId="0" borderId="0" xfId="0" applyNumberFormat="1" applyAlignment="1">
      <alignment horizontal="center"/>
    </xf>
    <xf numFmtId="1" fontId="0" fillId="0" borderId="0" xfId="0" applyNumberFormat="1"/>
    <xf numFmtId="0" fontId="0" fillId="0" borderId="0" xfId="0" applyBorder="1" applyProtection="1"/>
    <xf numFmtId="164" fontId="0" fillId="0" borderId="0" xfId="0" applyNumberFormat="1" applyBorder="1" applyAlignment="1" applyProtection="1">
      <alignment horizontal="right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 applyProtection="1">
      <alignment wrapText="1"/>
    </xf>
    <xf numFmtId="49" fontId="2" fillId="0" borderId="0" xfId="0" applyNumberFormat="1" applyFont="1" applyAlignment="1" applyProtection="1">
      <alignment wrapText="1"/>
    </xf>
    <xf numFmtId="49" fontId="5" fillId="0" borderId="0" xfId="0" applyNumberFormat="1" applyFont="1" applyAlignment="1" applyProtection="1">
      <alignment wrapText="1"/>
    </xf>
    <xf numFmtId="49" fontId="2" fillId="0" borderId="0" xfId="0" applyNumberFormat="1" applyFont="1" applyAlignment="1">
      <alignment wrapText="1"/>
    </xf>
    <xf numFmtId="49" fontId="4" fillId="2" borderId="5" xfId="0" applyNumberFormat="1" applyFont="1" applyFill="1" applyBorder="1" applyAlignment="1" applyProtection="1">
      <alignment horizontal="center" wrapText="1"/>
    </xf>
    <xf numFmtId="49" fontId="4" fillId="2" borderId="6" xfId="0" applyNumberFormat="1" applyFont="1" applyFill="1" applyBorder="1" applyAlignment="1" applyProtection="1">
      <alignment horizontal="center" wrapText="1"/>
    </xf>
    <xf numFmtId="1" fontId="1" fillId="0" borderId="7" xfId="0" applyNumberFormat="1" applyFont="1" applyBorder="1" applyAlignment="1" applyProtection="1">
      <alignment horizontal="center" vertical="center"/>
    </xf>
    <xf numFmtId="1" fontId="3" fillId="0" borderId="8" xfId="0" applyNumberFormat="1" applyFont="1" applyBorder="1" applyAlignment="1" applyProtection="1">
      <alignment horizontal="center" vertical="center"/>
    </xf>
    <xf numFmtId="1" fontId="0" fillId="0" borderId="7" xfId="0" applyNumberFormat="1" applyBorder="1" applyAlignment="1" applyProtection="1">
      <alignment horizontal="right" vertical="center"/>
    </xf>
    <xf numFmtId="1" fontId="1" fillId="0" borderId="9" xfId="0" applyNumberFormat="1" applyFont="1" applyBorder="1" applyAlignment="1" applyProtection="1">
      <alignment horizontal="center" vertical="center"/>
    </xf>
    <xf numFmtId="49" fontId="0" fillId="0" borderId="7" xfId="0" applyNumberFormat="1" applyBorder="1" applyAlignment="1" applyProtection="1">
      <alignment horizontal="left" vertical="center"/>
      <protection locked="0"/>
    </xf>
    <xf numFmtId="49" fontId="0" fillId="0" borderId="7" xfId="0" applyNumberFormat="1" applyBorder="1" applyAlignment="1" applyProtection="1">
      <alignment horizontal="center" vertical="center"/>
      <protection locked="0"/>
    </xf>
    <xf numFmtId="164" fontId="0" fillId="0" borderId="7" xfId="0" applyNumberFormat="1" applyBorder="1" applyAlignment="1" applyProtection="1">
      <alignment horizontal="right" vertical="center"/>
    </xf>
    <xf numFmtId="2" fontId="0" fillId="0" borderId="9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  <protection locked="0"/>
    </xf>
    <xf numFmtId="1" fontId="0" fillId="0" borderId="7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  <protection locked="0"/>
    </xf>
    <xf numFmtId="2" fontId="0" fillId="0" borderId="9" xfId="0" applyNumberFormat="1" applyBorder="1" applyAlignment="1" applyProtection="1">
      <alignment horizontal="right" vertical="center"/>
      <protection locked="0"/>
    </xf>
    <xf numFmtId="1" fontId="0" fillId="0" borderId="10" xfId="0" applyNumberFormat="1" applyBorder="1" applyAlignment="1" applyProtection="1">
      <alignment horizontal="right" vertical="center"/>
    </xf>
    <xf numFmtId="0" fontId="0" fillId="0" borderId="11" xfId="0" applyBorder="1" applyAlignment="1" applyProtection="1">
      <alignment horizontal="center" vertical="center"/>
    </xf>
    <xf numFmtId="1" fontId="3" fillId="0" borderId="7" xfId="0" applyNumberFormat="1" applyFont="1" applyBorder="1" applyAlignment="1" applyProtection="1">
      <alignment horizontal="center" vertical="center"/>
    </xf>
    <xf numFmtId="2" fontId="2" fillId="0" borderId="12" xfId="0" applyNumberFormat="1" applyFont="1" applyBorder="1" applyAlignment="1" applyProtection="1">
      <alignment horizontal="right" vertical="center"/>
    </xf>
    <xf numFmtId="1" fontId="0" fillId="0" borderId="12" xfId="0" applyNumberFormat="1" applyBorder="1" applyAlignment="1" applyProtection="1">
      <alignment horizontal="right" vertical="center"/>
    </xf>
    <xf numFmtId="164" fontId="0" fillId="0" borderId="12" xfId="0" applyNumberFormat="1" applyBorder="1" applyAlignment="1" applyProtection="1">
      <alignment horizontal="right" vertical="center"/>
    </xf>
    <xf numFmtId="2" fontId="2" fillId="0" borderId="0" xfId="0" applyNumberFormat="1" applyFont="1" applyBorder="1" applyAlignment="1" applyProtection="1">
      <alignment horizontal="right" vertical="center"/>
    </xf>
    <xf numFmtId="0" fontId="0" fillId="0" borderId="4" xfId="0" applyBorder="1"/>
    <xf numFmtId="2" fontId="0" fillId="0" borderId="13" xfId="0" applyNumberFormat="1" applyBorder="1" applyAlignment="1" applyProtection="1">
      <alignment horizontal="right" vertical="center"/>
    </xf>
    <xf numFmtId="49" fontId="0" fillId="0" borderId="0" xfId="0" applyNumberFormat="1" applyBorder="1"/>
    <xf numFmtId="49" fontId="2" fillId="2" borderId="14" xfId="0" applyNumberFormat="1" applyFont="1" applyFill="1" applyBorder="1" applyAlignment="1" applyProtection="1">
      <alignment horizontal="center" wrapText="1"/>
    </xf>
    <xf numFmtId="0" fontId="0" fillId="0" borderId="7" xfId="0" applyBorder="1"/>
    <xf numFmtId="49" fontId="2" fillId="2" borderId="15" xfId="0" applyNumberFormat="1" applyFont="1" applyFill="1" applyBorder="1" applyAlignment="1" applyProtection="1">
      <alignment horizontal="center" wrapText="1"/>
    </xf>
    <xf numFmtId="2" fontId="2" fillId="0" borderId="16" xfId="0" applyNumberFormat="1" applyFont="1" applyBorder="1" applyAlignment="1" applyProtection="1">
      <alignment horizontal="right" vertical="center"/>
    </xf>
    <xf numFmtId="49" fontId="2" fillId="2" borderId="17" xfId="0" applyNumberFormat="1" applyFont="1" applyFill="1" applyBorder="1" applyAlignment="1" applyProtection="1">
      <alignment horizontal="center" wrapText="1"/>
    </xf>
    <xf numFmtId="49" fontId="2" fillId="2" borderId="18" xfId="0" applyNumberFormat="1" applyFont="1" applyFill="1" applyBorder="1" applyAlignment="1" applyProtection="1">
      <alignment horizontal="center" wrapText="1"/>
    </xf>
    <xf numFmtId="49" fontId="2" fillId="2" borderId="19" xfId="0" applyNumberFormat="1" applyFont="1" applyFill="1" applyBorder="1" applyAlignment="1" applyProtection="1">
      <alignment horizontal="center" wrapText="1"/>
    </xf>
    <xf numFmtId="49" fontId="4" fillId="2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1" xfId="0" applyNumberFormat="1" applyFont="1" applyFill="1" applyBorder="1" applyAlignment="1" applyProtection="1">
      <alignment horizontal="center" vertical="center" wrapText="1"/>
      <protection locked="0"/>
    </xf>
    <xf numFmtId="49" fontId="4" fillId="2" borderId="22" xfId="0" applyNumberFormat="1" applyFont="1" applyFill="1" applyBorder="1" applyAlignment="1" applyProtection="1">
      <alignment horizontal="center" vertical="center" textRotation="180"/>
    </xf>
    <xf numFmtId="49" fontId="4" fillId="2" borderId="19" xfId="0" applyNumberFormat="1" applyFont="1" applyFill="1" applyBorder="1" applyAlignment="1" applyProtection="1">
      <alignment horizontal="center" vertical="center" textRotation="180"/>
    </xf>
    <xf numFmtId="49" fontId="2" fillId="2" borderId="23" xfId="0" applyNumberFormat="1" applyFont="1" applyFill="1" applyBorder="1" applyAlignment="1" applyProtection="1">
      <alignment horizontal="center" wrapText="1"/>
    </xf>
    <xf numFmtId="49" fontId="2" fillId="0" borderId="18" xfId="0" applyNumberFormat="1" applyFont="1" applyBorder="1" applyAlignment="1" applyProtection="1">
      <alignment horizontal="center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19" xfId="0" applyNumberFormat="1" applyFont="1" applyBorder="1" applyAlignment="1" applyProtection="1">
      <alignment horizontal="center" wrapText="1"/>
    </xf>
    <xf numFmtId="49" fontId="2" fillId="0" borderId="17" xfId="0" applyNumberFormat="1" applyFont="1" applyBorder="1" applyAlignment="1" applyProtection="1">
      <alignment horizontal="center" wrapText="1"/>
    </xf>
    <xf numFmtId="2" fontId="2" fillId="0" borderId="11" xfId="0" applyNumberFormat="1" applyFont="1" applyBorder="1" applyAlignment="1" applyProtection="1">
      <alignment horizontal="right" vertical="center"/>
    </xf>
    <xf numFmtId="2" fontId="0" fillId="0" borderId="12" xfId="0" applyNumberFormat="1" applyBorder="1" applyAlignment="1" applyProtection="1">
      <alignment horizontal="right" vertical="center"/>
    </xf>
    <xf numFmtId="1" fontId="0" fillId="0" borderId="24" xfId="0" applyNumberFormat="1" applyBorder="1" applyAlignment="1" applyProtection="1">
      <alignment horizontal="right" vertical="center"/>
    </xf>
    <xf numFmtId="2" fontId="0" fillId="0" borderId="7" xfId="0" applyNumberFormat="1" applyBorder="1" applyAlignment="1" applyProtection="1">
      <alignment horizontal="right" vertical="center"/>
    </xf>
    <xf numFmtId="2" fontId="0" fillId="0" borderId="0" xfId="0" applyNumberFormat="1" applyBorder="1" applyAlignment="1" applyProtection="1">
      <alignment horizontal="right" vertical="center"/>
    </xf>
    <xf numFmtId="0" fontId="7" fillId="2" borderId="18" xfId="0" applyNumberFormat="1" applyFont="1" applyFill="1" applyBorder="1" applyAlignment="1" applyProtection="1">
      <alignment horizontal="left" wrapText="1"/>
    </xf>
    <xf numFmtId="49" fontId="8" fillId="0" borderId="7" xfId="0" applyNumberFormat="1" applyFont="1" applyBorder="1" applyAlignment="1" applyProtection="1">
      <alignment horizontal="left" vertical="center"/>
      <protection locked="0"/>
    </xf>
    <xf numFmtId="49" fontId="8" fillId="0" borderId="7" xfId="0" applyNumberFormat="1" applyFont="1" applyBorder="1" applyAlignment="1" applyProtection="1">
      <alignment horizontal="center" vertical="center"/>
      <protection locked="0"/>
    </xf>
    <xf numFmtId="49" fontId="8" fillId="0" borderId="16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Border="1"/>
    <xf numFmtId="49" fontId="2" fillId="3" borderId="18" xfId="0" applyNumberFormat="1" applyFont="1" applyFill="1" applyBorder="1" applyAlignment="1" applyProtection="1">
      <alignment horizontal="center" wrapText="1"/>
    </xf>
    <xf numFmtId="49" fontId="2" fillId="3" borderId="19" xfId="0" applyNumberFormat="1" applyFont="1" applyFill="1" applyBorder="1" applyAlignment="1" applyProtection="1">
      <alignment horizontal="center" wrapText="1"/>
    </xf>
    <xf numFmtId="2" fontId="2" fillId="0" borderId="7" xfId="0" applyNumberFormat="1" applyFont="1" applyBorder="1" applyAlignment="1" applyProtection="1">
      <alignment horizontal="right" vertical="center"/>
    </xf>
    <xf numFmtId="49" fontId="2" fillId="3" borderId="17" xfId="0" applyNumberFormat="1" applyFont="1" applyFill="1" applyBorder="1" applyAlignment="1" applyProtection="1">
      <alignment horizontal="center" wrapText="1"/>
    </xf>
    <xf numFmtId="49" fontId="2" fillId="3" borderId="23" xfId="0" applyNumberFormat="1" applyFont="1" applyFill="1" applyBorder="1" applyAlignment="1" applyProtection="1">
      <alignment horizontal="center" wrapText="1"/>
    </xf>
    <xf numFmtId="49" fontId="2" fillId="3" borderId="25" xfId="0" applyNumberFormat="1" applyFont="1" applyFill="1" applyBorder="1" applyAlignment="1" applyProtection="1">
      <alignment horizontal="center" wrapText="1"/>
    </xf>
    <xf numFmtId="2" fontId="2" fillId="0" borderId="26" xfId="0" applyNumberFormat="1" applyFont="1" applyBorder="1" applyAlignment="1" applyProtection="1">
      <alignment horizontal="right" vertical="center"/>
    </xf>
    <xf numFmtId="0" fontId="0" fillId="0" borderId="2" xfId="0" applyBorder="1"/>
    <xf numFmtId="0" fontId="0" fillId="0" borderId="3" xfId="0" applyBorder="1"/>
    <xf numFmtId="1" fontId="0" fillId="0" borderId="16" xfId="0" applyNumberFormat="1" applyBorder="1" applyAlignment="1" applyProtection="1">
      <alignment horizontal="right" vertical="center"/>
    </xf>
    <xf numFmtId="2" fontId="2" fillId="0" borderId="32" xfId="0" applyNumberFormat="1" applyFont="1" applyBorder="1" applyAlignment="1" applyProtection="1">
      <alignment horizontal="right" vertical="center"/>
    </xf>
    <xf numFmtId="49" fontId="0" fillId="0" borderId="33" xfId="0" applyNumberFormat="1" applyBorder="1"/>
    <xf numFmtId="0" fontId="0" fillId="0" borderId="0" xfId="0" applyFill="1" applyBorder="1"/>
    <xf numFmtId="0" fontId="0" fillId="0" borderId="34" xfId="0" applyBorder="1"/>
    <xf numFmtId="0" fontId="0" fillId="0" borderId="34" xfId="0" applyBorder="1" applyAlignment="1" applyProtection="1">
      <alignment horizontal="center"/>
      <protection locked="0"/>
    </xf>
    <xf numFmtId="49" fontId="0" fillId="0" borderId="34" xfId="0" applyNumberFormat="1" applyBorder="1"/>
    <xf numFmtId="0" fontId="0" fillId="0" borderId="34" xfId="0" applyBorder="1" applyProtection="1"/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0" fillId="3" borderId="11" xfId="0" applyFill="1" applyBorder="1" applyAlignment="1" applyProtection="1">
      <alignment horizontal="center" vertical="center"/>
    </xf>
    <xf numFmtId="49" fontId="8" fillId="3" borderId="7" xfId="0" applyNumberFormat="1" applyFont="1" applyFill="1" applyBorder="1" applyAlignment="1" applyProtection="1">
      <alignment horizontal="left" vertical="center"/>
      <protection locked="0"/>
    </xf>
    <xf numFmtId="49" fontId="0" fillId="3" borderId="7" xfId="0" applyNumberFormat="1" applyFill="1" applyBorder="1" applyAlignment="1" applyProtection="1">
      <alignment horizontal="left" vertical="center"/>
      <protection locked="0"/>
    </xf>
    <xf numFmtId="49" fontId="8" fillId="3" borderId="7" xfId="0" applyNumberFormat="1" applyFont="1" applyFill="1" applyBorder="1" applyAlignment="1" applyProtection="1">
      <alignment horizontal="center" vertical="center"/>
      <protection locked="0"/>
    </xf>
    <xf numFmtId="49" fontId="8" fillId="3" borderId="16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</xf>
    <xf numFmtId="1" fontId="1" fillId="3" borderId="7" xfId="0" applyNumberFormat="1" applyFont="1" applyFill="1" applyBorder="1" applyAlignment="1" applyProtection="1">
      <alignment horizontal="center" vertical="center"/>
    </xf>
    <xf numFmtId="1" fontId="3" fillId="3" borderId="7" xfId="0" applyNumberFormat="1" applyFont="1" applyFill="1" applyBorder="1" applyAlignment="1" applyProtection="1">
      <alignment horizontal="center" vertical="center"/>
    </xf>
    <xf numFmtId="1" fontId="3" fillId="3" borderId="8" xfId="0" applyNumberFormat="1" applyFont="1" applyFill="1" applyBorder="1" applyAlignment="1" applyProtection="1">
      <alignment horizontal="center" vertical="center"/>
    </xf>
    <xf numFmtId="2" fontId="2" fillId="3" borderId="11" xfId="0" applyNumberFormat="1" applyFont="1" applyFill="1" applyBorder="1" applyAlignment="1" applyProtection="1">
      <alignment horizontal="right" vertical="center"/>
    </xf>
    <xf numFmtId="2" fontId="0" fillId="3" borderId="12" xfId="0" applyNumberFormat="1" applyFill="1" applyBorder="1" applyAlignment="1" applyProtection="1">
      <alignment horizontal="right" vertical="center"/>
    </xf>
    <xf numFmtId="1" fontId="0" fillId="3" borderId="12" xfId="0" applyNumberFormat="1" applyFill="1" applyBorder="1" applyAlignment="1" applyProtection="1">
      <alignment horizontal="right" vertical="center"/>
    </xf>
    <xf numFmtId="164" fontId="0" fillId="3" borderId="12" xfId="0" applyNumberFormat="1" applyFill="1" applyBorder="1" applyAlignment="1" applyProtection="1">
      <alignment horizontal="right" vertical="center"/>
    </xf>
    <xf numFmtId="1" fontId="0" fillId="3" borderId="24" xfId="0" applyNumberFormat="1" applyFill="1" applyBorder="1" applyAlignment="1" applyProtection="1">
      <alignment horizontal="right" vertical="center"/>
    </xf>
    <xf numFmtId="2" fontId="0" fillId="3" borderId="9" xfId="0" applyNumberFormat="1" applyFill="1" applyBorder="1" applyAlignment="1" applyProtection="1">
      <alignment horizontal="right" vertical="center"/>
      <protection locked="0"/>
    </xf>
    <xf numFmtId="2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7" xfId="0" applyNumberFormat="1" applyFill="1" applyBorder="1" applyAlignment="1" applyProtection="1">
      <alignment horizontal="right" vertical="center"/>
      <protection locked="0"/>
    </xf>
    <xf numFmtId="1" fontId="0" fillId="3" borderId="10" xfId="0" applyNumberFormat="1" applyFill="1" applyBorder="1" applyAlignment="1" applyProtection="1">
      <alignment horizontal="right" vertical="center"/>
      <protection locked="0"/>
    </xf>
    <xf numFmtId="2" fontId="0" fillId="3" borderId="9" xfId="0" applyNumberFormat="1" applyFill="1" applyBorder="1" applyAlignment="1" applyProtection="1">
      <alignment horizontal="right" vertical="center"/>
    </xf>
    <xf numFmtId="164" fontId="0" fillId="3" borderId="7" xfId="0" applyNumberFormat="1" applyFill="1" applyBorder="1" applyAlignment="1" applyProtection="1">
      <alignment horizontal="right" vertical="center"/>
    </xf>
    <xf numFmtId="1" fontId="0" fillId="3" borderId="7" xfId="0" applyNumberFormat="1" applyFill="1" applyBorder="1" applyAlignment="1" applyProtection="1">
      <alignment horizontal="right" vertical="center"/>
    </xf>
    <xf numFmtId="2" fontId="2" fillId="3" borderId="16" xfId="0" applyNumberFormat="1" applyFont="1" applyFill="1" applyBorder="1" applyAlignment="1" applyProtection="1">
      <alignment horizontal="right" vertical="center"/>
    </xf>
    <xf numFmtId="49" fontId="2" fillId="0" borderId="27" xfId="0" applyNumberFormat="1" applyFont="1" applyBorder="1" applyAlignment="1" applyProtection="1">
      <alignment horizontal="center"/>
    </xf>
    <xf numFmtId="49" fontId="2" fillId="2" borderId="28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2" fillId="2" borderId="30" xfId="0" applyNumberFormat="1" applyFont="1" applyFill="1" applyBorder="1" applyAlignment="1" applyProtection="1">
      <alignment horizontal="center" wrapText="1"/>
    </xf>
    <xf numFmtId="49" fontId="2" fillId="2" borderId="31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 wrapText="1"/>
    </xf>
    <xf numFmtId="49" fontId="2" fillId="3" borderId="27" xfId="0" applyNumberFormat="1" applyFont="1" applyFill="1" applyBorder="1" applyAlignment="1" applyProtection="1">
      <alignment horizontal="center"/>
    </xf>
    <xf numFmtId="49" fontId="6" fillId="2" borderId="27" xfId="0" applyNumberFormat="1" applyFont="1" applyFill="1" applyBorder="1" applyAlignment="1" applyProtection="1">
      <alignment horizontal="center" wrapText="1"/>
    </xf>
    <xf numFmtId="49" fontId="2" fillId="2" borderId="27" xfId="0" applyNumberFormat="1" applyFont="1" applyFill="1" applyBorder="1" applyAlignment="1">
      <alignment horizontal="center"/>
    </xf>
    <xf numFmtId="49" fontId="4" fillId="2" borderId="29" xfId="0" applyNumberFormat="1" applyFont="1" applyFill="1" applyBorder="1" applyAlignment="1" applyProtection="1">
      <alignment horizontal="center" wrapText="1"/>
    </xf>
    <xf numFmtId="49" fontId="4" fillId="2" borderId="27" xfId="0" applyNumberFormat="1" applyFont="1" applyFill="1" applyBorder="1" applyAlignment="1" applyProtection="1">
      <alignment horizontal="center" wrapText="1"/>
    </xf>
    <xf numFmtId="0" fontId="0" fillId="2" borderId="31" xfId="0" applyFill="1" applyBorder="1" applyAlignment="1">
      <alignment horizontal="center"/>
    </xf>
    <xf numFmtId="0" fontId="0" fillId="2" borderId="28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84"/>
  <sheetViews>
    <sheetView tabSelected="1" zoomScaleNormal="100" zoomScaleSheetLayoutView="100" workbookViewId="0">
      <pane xSplit="6" ySplit="2" topLeftCell="K3" activePane="bottomRight" state="frozenSplit"/>
      <selection pane="topRight" activeCell="G1" sqref="G1"/>
      <selection pane="bottomLeft" activeCell="A3" sqref="A3"/>
      <selection pane="bottomRight" activeCell="A23" sqref="A23"/>
    </sheetView>
  </sheetViews>
  <sheetFormatPr defaultColWidth="6.5546875" defaultRowHeight="13.2" x14ac:dyDescent="0.25"/>
  <cols>
    <col min="1" max="1" width="6.109375" style="5" bestFit="1" customWidth="1"/>
    <col min="2" max="2" width="20.44140625" style="4" customWidth="1"/>
    <col min="3" max="3" width="3.33203125" style="4" hidden="1" customWidth="1"/>
    <col min="4" max="4" width="3.44140625" style="42" hidden="1" customWidth="1"/>
    <col min="5" max="5" width="6.6640625" style="4" customWidth="1"/>
    <col min="6" max="6" width="7.109375" style="4" customWidth="1"/>
    <col min="7" max="8" width="3.88671875" style="12" hidden="1" customWidth="1"/>
    <col min="9" max="9" width="1.6640625" style="12" hidden="1" customWidth="1"/>
    <col min="10" max="10" width="1.5546875" style="12" hidden="1" customWidth="1"/>
    <col min="11" max="11" width="6.5546875" style="12" bestFit="1" customWidth="1"/>
    <col min="12" max="12" width="7.5546875" style="4" bestFit="1" customWidth="1"/>
    <col min="13" max="13" width="6.88671875" style="4" customWidth="1"/>
    <col min="14" max="14" width="7.33203125" style="4" hidden="1" customWidth="1"/>
    <col min="15" max="15" width="9.6640625" style="4" customWidth="1"/>
    <col min="16" max="16" width="6.44140625" style="4" customWidth="1"/>
    <col min="17" max="22" width="5.5546875" style="4" hidden="1" customWidth="1"/>
    <col min="23" max="23" width="3.88671875" style="4" customWidth="1"/>
    <col min="24" max="24" width="2.33203125" style="4" customWidth="1"/>
    <col min="25" max="25" width="2.88671875" style="4" customWidth="1"/>
    <col min="26" max="26" width="2.33203125" style="4" customWidth="1"/>
    <col min="27" max="27" width="3.5546875" style="4" customWidth="1"/>
    <col min="28" max="28" width="9" style="4" customWidth="1"/>
    <col min="29" max="29" width="4.5546875" style="4" bestFit="1" customWidth="1"/>
    <col min="30" max="30" width="4.33203125" style="4" customWidth="1"/>
    <col min="31" max="31" width="7" style="3" bestFit="1" customWidth="1"/>
    <col min="32" max="32" width="6.33203125" hidden="1" customWidth="1"/>
    <col min="33" max="34" width="5.5546875" hidden="1" customWidth="1"/>
    <col min="35" max="35" width="5.5546875" style="4" hidden="1" customWidth="1"/>
    <col min="36" max="36" width="3.88671875" hidden="1" customWidth="1"/>
    <col min="37" max="38" width="2.33203125" hidden="1" customWidth="1"/>
    <col min="39" max="39" width="2.6640625" hidden="1" customWidth="1"/>
    <col min="40" max="40" width="3.5546875" hidden="1" customWidth="1"/>
    <col min="41" max="41" width="0" style="4" hidden="1" customWidth="1"/>
    <col min="42" max="42" width="4.5546875" style="4" hidden="1" customWidth="1"/>
    <col min="43" max="43" width="4.33203125" hidden="1" customWidth="1"/>
    <col min="44" max="44" width="0" hidden="1" customWidth="1"/>
    <col min="45" max="45" width="8" hidden="1" customWidth="1"/>
    <col min="46" max="47" width="5.5546875" hidden="1" customWidth="1"/>
    <col min="48" max="48" width="4.88671875" hidden="1" customWidth="1"/>
    <col min="49" max="49" width="2.6640625" hidden="1" customWidth="1"/>
    <col min="50" max="50" width="2.33203125" hidden="1" customWidth="1"/>
    <col min="51" max="51" width="3.109375" hidden="1" customWidth="1"/>
    <col min="52" max="52" width="3.5546875" hidden="1" customWidth="1"/>
    <col min="53" max="53" width="7.44140625" style="4" hidden="1" customWidth="1"/>
    <col min="54" max="54" width="4.5546875" style="4" hidden="1" customWidth="1"/>
    <col min="55" max="55" width="4.33203125" hidden="1" customWidth="1"/>
    <col min="56" max="56" width="0" hidden="1" customWidth="1"/>
    <col min="57" max="58" width="6.44140625" hidden="1" customWidth="1"/>
    <col min="59" max="59" width="3.88671875" hidden="1" customWidth="1"/>
    <col min="60" max="62" width="2.33203125" hidden="1" customWidth="1"/>
    <col min="63" max="63" width="3.5546875" hidden="1" customWidth="1"/>
    <col min="64" max="64" width="6.5546875" style="4" hidden="1" customWidth="1"/>
    <col min="65" max="65" width="4.5546875" style="4" hidden="1" customWidth="1"/>
    <col min="66" max="66" width="4.33203125" hidden="1" customWidth="1"/>
    <col min="67" max="67" width="8.6640625" hidden="1" customWidth="1"/>
    <col min="68" max="68" width="6.5546875" hidden="1" customWidth="1"/>
    <col min="69" max="71" width="5.5546875" hidden="1" customWidth="1"/>
    <col min="72" max="72" width="3.88671875" hidden="1" customWidth="1"/>
    <col min="73" max="75" width="2.33203125" hidden="1" customWidth="1"/>
    <col min="76" max="76" width="3.5546875" hidden="1" customWidth="1"/>
    <col min="77" max="77" width="6.5546875" style="4" hidden="1" customWidth="1"/>
    <col min="78" max="78" width="4.5546875" style="4" hidden="1" customWidth="1"/>
    <col min="79" max="79" width="4.33203125" hidden="1" customWidth="1"/>
    <col min="80" max="80" width="6.6640625" hidden="1" customWidth="1"/>
    <col min="81" max="81" width="8" hidden="1" customWidth="1"/>
    <col min="82" max="82" width="6.109375" hidden="1" customWidth="1"/>
    <col min="83" max="83" width="4.109375" hidden="1" customWidth="1"/>
    <col min="84" max="85" width="2.88671875" hidden="1" customWidth="1"/>
    <col min="86" max="86" width="2.33203125" hidden="1" customWidth="1"/>
    <col min="87" max="87" width="3.6640625" hidden="1" customWidth="1"/>
    <col min="88" max="88" width="6.6640625" style="4" hidden="1" customWidth="1"/>
    <col min="89" max="89" width="4.33203125" style="4" hidden="1" customWidth="1"/>
    <col min="90" max="90" width="4.5546875" hidden="1" customWidth="1"/>
    <col min="91" max="98" width="6.6640625" hidden="1" customWidth="1"/>
    <col min="99" max="100" width="6.6640625" style="4" hidden="1" customWidth="1"/>
    <col min="101" max="109" width="6.6640625" hidden="1" customWidth="1"/>
    <col min="110" max="111" width="6.6640625" style="4" hidden="1" customWidth="1"/>
    <col min="112" max="120" width="6.6640625" hidden="1" customWidth="1"/>
    <col min="121" max="122" width="6.6640625" style="4" hidden="1" customWidth="1"/>
    <col min="123" max="131" width="6.6640625" hidden="1" customWidth="1"/>
    <col min="132" max="133" width="6.6640625" style="4" hidden="1" customWidth="1"/>
    <col min="134" max="142" width="6.6640625" hidden="1" customWidth="1"/>
    <col min="143" max="144" width="6.6640625" style="4" hidden="1" customWidth="1"/>
    <col min="145" max="153" width="6.6640625" hidden="1" customWidth="1"/>
    <col min="154" max="155" width="6.6640625" style="4" hidden="1" customWidth="1"/>
    <col min="156" max="164" width="6.6640625" hidden="1" customWidth="1"/>
    <col min="165" max="166" width="6.6640625" style="4" hidden="1" customWidth="1"/>
    <col min="167" max="175" width="6.6640625" hidden="1" customWidth="1"/>
    <col min="176" max="177" width="6.6640625" style="4" hidden="1" customWidth="1"/>
    <col min="178" max="186" width="6.6640625" hidden="1" customWidth="1"/>
    <col min="187" max="188" width="6.6640625" style="4" hidden="1" customWidth="1"/>
    <col min="189" max="197" width="6.6640625" hidden="1" customWidth="1"/>
    <col min="198" max="199" width="6.6640625" style="4" hidden="1" customWidth="1"/>
    <col min="200" max="208" width="6.6640625" hidden="1" customWidth="1"/>
    <col min="209" max="210" width="6.6640625" style="4" hidden="1" customWidth="1"/>
    <col min="211" max="219" width="6.6640625" hidden="1" customWidth="1"/>
    <col min="220" max="221" width="6.6640625" style="4" hidden="1" customWidth="1"/>
    <col min="222" max="230" width="6.6640625" hidden="1" customWidth="1"/>
    <col min="231" max="232" width="6.6640625" style="4" hidden="1" customWidth="1"/>
    <col min="233" max="241" width="6.6640625" hidden="1" customWidth="1"/>
    <col min="242" max="243" width="6.6640625" style="4" hidden="1" customWidth="1"/>
    <col min="244" max="245" width="6.6640625" hidden="1" customWidth="1"/>
    <col min="246" max="246" width="13.6640625" style="88" bestFit="1" customWidth="1"/>
  </cols>
  <sheetData>
    <row r="1" spans="1:251" ht="71.400000000000006" customHeight="1" thickTop="1" x14ac:dyDescent="0.3">
      <c r="A1" s="120" t="s">
        <v>111</v>
      </c>
      <c r="B1" s="121"/>
      <c r="C1" s="121"/>
      <c r="D1" s="121"/>
      <c r="E1" s="121"/>
      <c r="F1" s="121"/>
      <c r="G1" s="19" t="s">
        <v>65</v>
      </c>
      <c r="H1" s="20" t="s">
        <v>66</v>
      </c>
      <c r="I1" s="122" t="s">
        <v>28</v>
      </c>
      <c r="J1" s="123"/>
      <c r="K1" s="115" t="s">
        <v>96</v>
      </c>
      <c r="L1" s="124"/>
      <c r="M1" s="124"/>
      <c r="N1" s="124"/>
      <c r="O1" s="125"/>
      <c r="P1" s="117" t="s">
        <v>112</v>
      </c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2" t="s">
        <v>99</v>
      </c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2" t="s">
        <v>100</v>
      </c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5" t="s">
        <v>82</v>
      </c>
      <c r="BF1" s="116"/>
      <c r="BG1" s="116"/>
      <c r="BH1" s="116"/>
      <c r="BI1" s="116"/>
      <c r="BJ1" s="116"/>
      <c r="BK1" s="116"/>
      <c r="BL1" s="116"/>
      <c r="BM1" s="116"/>
      <c r="BN1" s="116"/>
      <c r="BO1" s="112"/>
      <c r="BP1" s="117" t="s">
        <v>101</v>
      </c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8" t="s">
        <v>94</v>
      </c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1" t="s">
        <v>97</v>
      </c>
      <c r="CO1" s="111"/>
      <c r="CP1" s="111"/>
      <c r="CQ1" s="111"/>
      <c r="CR1" s="111"/>
      <c r="CS1" s="111"/>
      <c r="CT1" s="111"/>
      <c r="CU1" s="111"/>
      <c r="CV1" s="111"/>
      <c r="CW1" s="111"/>
      <c r="CX1" s="111"/>
      <c r="CY1" s="111" t="s">
        <v>0</v>
      </c>
      <c r="CZ1" s="111"/>
      <c r="DA1" s="111"/>
      <c r="DB1" s="111"/>
      <c r="DC1" s="111"/>
      <c r="DD1" s="111"/>
      <c r="DE1" s="111"/>
      <c r="DF1" s="111"/>
      <c r="DG1" s="111"/>
      <c r="DH1" s="111"/>
      <c r="DI1" s="111"/>
      <c r="DJ1" s="111" t="s">
        <v>1</v>
      </c>
      <c r="DK1" s="111"/>
      <c r="DL1" s="111"/>
      <c r="DM1" s="111"/>
      <c r="DN1" s="111"/>
      <c r="DO1" s="111"/>
      <c r="DP1" s="111"/>
      <c r="DQ1" s="111"/>
      <c r="DR1" s="111"/>
      <c r="DS1" s="111"/>
      <c r="DT1" s="111"/>
      <c r="DU1" s="111" t="s">
        <v>2</v>
      </c>
      <c r="DV1" s="111"/>
      <c r="DW1" s="111"/>
      <c r="DX1" s="111"/>
      <c r="DY1" s="111"/>
      <c r="DZ1" s="111"/>
      <c r="EA1" s="111"/>
      <c r="EB1" s="111"/>
      <c r="EC1" s="111"/>
      <c r="ED1" s="111"/>
      <c r="EE1" s="111"/>
      <c r="EF1" s="111" t="s">
        <v>3</v>
      </c>
      <c r="EG1" s="111"/>
      <c r="EH1" s="111"/>
      <c r="EI1" s="111"/>
      <c r="EJ1" s="111"/>
      <c r="EK1" s="111"/>
      <c r="EL1" s="111"/>
      <c r="EM1" s="111"/>
      <c r="EN1" s="111"/>
      <c r="EO1" s="111"/>
      <c r="EP1" s="111"/>
      <c r="EQ1" s="111" t="s">
        <v>4</v>
      </c>
      <c r="ER1" s="111"/>
      <c r="ES1" s="111"/>
      <c r="ET1" s="111"/>
      <c r="EU1" s="111"/>
      <c r="EV1" s="111"/>
      <c r="EW1" s="111"/>
      <c r="EX1" s="111"/>
      <c r="EY1" s="111"/>
      <c r="EZ1" s="111"/>
      <c r="FA1" s="111"/>
      <c r="FB1" s="111" t="s">
        <v>5</v>
      </c>
      <c r="FC1" s="111"/>
      <c r="FD1" s="111"/>
      <c r="FE1" s="111"/>
      <c r="FF1" s="111"/>
      <c r="FG1" s="111"/>
      <c r="FH1" s="111"/>
      <c r="FI1" s="111"/>
      <c r="FJ1" s="111"/>
      <c r="FK1" s="111"/>
      <c r="FL1" s="111"/>
      <c r="FM1" s="111" t="s">
        <v>6</v>
      </c>
      <c r="FN1" s="111"/>
      <c r="FO1" s="111"/>
      <c r="FP1" s="111"/>
      <c r="FQ1" s="111"/>
      <c r="FR1" s="111"/>
      <c r="FS1" s="111"/>
      <c r="FT1" s="111"/>
      <c r="FU1" s="111"/>
      <c r="FV1" s="111"/>
      <c r="FW1" s="111"/>
      <c r="FX1" s="111" t="s">
        <v>7</v>
      </c>
      <c r="FY1" s="111"/>
      <c r="FZ1" s="111"/>
      <c r="GA1" s="111"/>
      <c r="GB1" s="111"/>
      <c r="GC1" s="111"/>
      <c r="GD1" s="111"/>
      <c r="GE1" s="111"/>
      <c r="GF1" s="111"/>
      <c r="GG1" s="111"/>
      <c r="GH1" s="111"/>
      <c r="GI1" s="111" t="s">
        <v>8</v>
      </c>
      <c r="GJ1" s="111"/>
      <c r="GK1" s="111"/>
      <c r="GL1" s="111"/>
      <c r="GM1" s="111"/>
      <c r="GN1" s="111"/>
      <c r="GO1" s="111"/>
      <c r="GP1" s="111"/>
      <c r="GQ1" s="111"/>
      <c r="GR1" s="111"/>
      <c r="GS1" s="111"/>
      <c r="GT1" s="111" t="s">
        <v>9</v>
      </c>
      <c r="GU1" s="111"/>
      <c r="GV1" s="111"/>
      <c r="GW1" s="111"/>
      <c r="GX1" s="111"/>
      <c r="GY1" s="111"/>
      <c r="GZ1" s="111"/>
      <c r="HA1" s="111"/>
      <c r="HB1" s="111"/>
      <c r="HC1" s="111"/>
      <c r="HD1" s="111"/>
      <c r="HE1" s="111" t="s">
        <v>10</v>
      </c>
      <c r="HF1" s="111"/>
      <c r="HG1" s="111"/>
      <c r="HH1" s="111"/>
      <c r="HI1" s="111"/>
      <c r="HJ1" s="111"/>
      <c r="HK1" s="111"/>
      <c r="HL1" s="111"/>
      <c r="HM1" s="111"/>
      <c r="HN1" s="111"/>
      <c r="HO1" s="111"/>
      <c r="HP1" s="111" t="s">
        <v>11</v>
      </c>
      <c r="HQ1" s="111"/>
      <c r="HR1" s="111"/>
      <c r="HS1" s="111"/>
      <c r="HT1" s="111"/>
      <c r="HU1" s="111"/>
      <c r="HV1" s="111"/>
      <c r="HW1" s="111"/>
      <c r="HX1" s="111"/>
      <c r="HY1" s="111"/>
      <c r="HZ1" s="111"/>
      <c r="IA1" s="111" t="s">
        <v>12</v>
      </c>
      <c r="IB1" s="111"/>
      <c r="IC1" s="111"/>
      <c r="ID1" s="111"/>
      <c r="IE1" s="111"/>
      <c r="IF1" s="111"/>
      <c r="IG1" s="111"/>
      <c r="IH1" s="111"/>
      <c r="II1" s="111"/>
      <c r="IJ1" s="111"/>
      <c r="IK1" s="114"/>
      <c r="IL1" s="86"/>
    </row>
    <row r="2" spans="1:251" ht="59.25" customHeight="1" thickBot="1" x14ac:dyDescent="0.3">
      <c r="A2" s="47" t="s">
        <v>81</v>
      </c>
      <c r="B2" s="48" t="s">
        <v>80</v>
      </c>
      <c r="C2" s="48" t="s">
        <v>84</v>
      </c>
      <c r="D2" s="64" t="s">
        <v>85</v>
      </c>
      <c r="E2" s="48" t="s">
        <v>103</v>
      </c>
      <c r="F2" s="49" t="s">
        <v>104</v>
      </c>
      <c r="G2" s="50" t="s">
        <v>52</v>
      </c>
      <c r="H2" s="51" t="s">
        <v>52</v>
      </c>
      <c r="I2" s="52" t="s">
        <v>63</v>
      </c>
      <c r="J2" s="53" t="s">
        <v>64</v>
      </c>
      <c r="K2" s="47" t="s">
        <v>49</v>
      </c>
      <c r="L2" s="48" t="s">
        <v>87</v>
      </c>
      <c r="M2" s="48" t="s">
        <v>47</v>
      </c>
      <c r="N2" s="48" t="s">
        <v>48</v>
      </c>
      <c r="O2" s="49" t="s">
        <v>46</v>
      </c>
      <c r="P2" s="47" t="s">
        <v>30</v>
      </c>
      <c r="Q2" s="48" t="s">
        <v>31</v>
      </c>
      <c r="R2" s="48" t="s">
        <v>32</v>
      </c>
      <c r="S2" s="48" t="s">
        <v>33</v>
      </c>
      <c r="T2" s="48" t="s">
        <v>34</v>
      </c>
      <c r="U2" s="48" t="s">
        <v>35</v>
      </c>
      <c r="V2" s="48" t="s">
        <v>36</v>
      </c>
      <c r="W2" s="48" t="s">
        <v>29</v>
      </c>
      <c r="X2" s="48" t="s">
        <v>37</v>
      </c>
      <c r="Y2" s="48" t="s">
        <v>98</v>
      </c>
      <c r="Z2" s="48" t="s">
        <v>39</v>
      </c>
      <c r="AA2" s="54" t="s">
        <v>40</v>
      </c>
      <c r="AB2" s="48" t="s">
        <v>41</v>
      </c>
      <c r="AC2" s="48" t="s">
        <v>29</v>
      </c>
      <c r="AD2" s="48" t="s">
        <v>42</v>
      </c>
      <c r="AE2" s="49" t="s">
        <v>43</v>
      </c>
      <c r="AF2" s="48" t="s">
        <v>30</v>
      </c>
      <c r="AG2" s="48" t="s">
        <v>31</v>
      </c>
      <c r="AH2" s="48" t="s">
        <v>32</v>
      </c>
      <c r="AI2" s="48" t="s">
        <v>33</v>
      </c>
      <c r="AJ2" s="48" t="s">
        <v>29</v>
      </c>
      <c r="AK2" s="48" t="s">
        <v>37</v>
      </c>
      <c r="AL2" s="48" t="s">
        <v>98</v>
      </c>
      <c r="AM2" s="48" t="s">
        <v>91</v>
      </c>
      <c r="AN2" s="54" t="s">
        <v>40</v>
      </c>
      <c r="AO2" s="48" t="s">
        <v>41</v>
      </c>
      <c r="AP2" s="48" t="s">
        <v>29</v>
      </c>
      <c r="AQ2" s="48" t="s">
        <v>42</v>
      </c>
      <c r="AR2" s="49" t="s">
        <v>43</v>
      </c>
      <c r="AS2" s="48" t="s">
        <v>83</v>
      </c>
      <c r="AT2" s="48" t="s">
        <v>31</v>
      </c>
      <c r="AU2" s="48" t="s">
        <v>32</v>
      </c>
      <c r="AV2" s="48" t="s">
        <v>29</v>
      </c>
      <c r="AW2" s="48" t="s">
        <v>37</v>
      </c>
      <c r="AX2" s="48" t="s">
        <v>98</v>
      </c>
      <c r="AY2" s="48" t="s">
        <v>91</v>
      </c>
      <c r="AZ2" s="54" t="s">
        <v>40</v>
      </c>
      <c r="BA2" s="48" t="s">
        <v>41</v>
      </c>
      <c r="BB2" s="48" t="s">
        <v>29</v>
      </c>
      <c r="BC2" s="48" t="s">
        <v>42</v>
      </c>
      <c r="BD2" s="49" t="s">
        <v>43</v>
      </c>
      <c r="BE2" s="43" t="s">
        <v>82</v>
      </c>
      <c r="BF2" s="43" t="s">
        <v>30</v>
      </c>
      <c r="BG2" s="43" t="s">
        <v>29</v>
      </c>
      <c r="BH2" s="43" t="s">
        <v>37</v>
      </c>
      <c r="BI2" s="43" t="s">
        <v>38</v>
      </c>
      <c r="BJ2" s="43" t="s">
        <v>39</v>
      </c>
      <c r="BK2" s="45" t="s">
        <v>40</v>
      </c>
      <c r="BL2" s="48" t="s">
        <v>41</v>
      </c>
      <c r="BM2" s="48" t="s">
        <v>45</v>
      </c>
      <c r="BN2" s="48" t="s">
        <v>42</v>
      </c>
      <c r="BO2" s="49" t="s">
        <v>43</v>
      </c>
      <c r="BP2" s="47" t="s">
        <v>83</v>
      </c>
      <c r="BQ2" s="48" t="s">
        <v>31</v>
      </c>
      <c r="BR2" s="48" t="s">
        <v>32</v>
      </c>
      <c r="BS2" s="48" t="s">
        <v>33</v>
      </c>
      <c r="BT2" s="48" t="s">
        <v>29</v>
      </c>
      <c r="BU2" s="48" t="s">
        <v>37</v>
      </c>
      <c r="BV2" s="48" t="s">
        <v>98</v>
      </c>
      <c r="BW2" s="48" t="s">
        <v>91</v>
      </c>
      <c r="BX2" s="54" t="s">
        <v>40</v>
      </c>
      <c r="BY2" s="48" t="s">
        <v>41</v>
      </c>
      <c r="BZ2" s="48" t="s">
        <v>29</v>
      </c>
      <c r="CA2" s="48" t="s">
        <v>42</v>
      </c>
      <c r="CB2" s="49" t="s">
        <v>43</v>
      </c>
      <c r="CC2" s="72" t="s">
        <v>30</v>
      </c>
      <c r="CD2" s="69" t="s">
        <v>31</v>
      </c>
      <c r="CE2" s="69" t="s">
        <v>29</v>
      </c>
      <c r="CF2" s="69" t="s">
        <v>37</v>
      </c>
      <c r="CG2" s="69" t="s">
        <v>98</v>
      </c>
      <c r="CH2" s="69" t="s">
        <v>91</v>
      </c>
      <c r="CI2" s="73" t="s">
        <v>40</v>
      </c>
      <c r="CJ2" s="74" t="s">
        <v>41</v>
      </c>
      <c r="CK2" s="69" t="s">
        <v>29</v>
      </c>
      <c r="CL2" s="69" t="s">
        <v>42</v>
      </c>
      <c r="CM2" s="70" t="s">
        <v>43</v>
      </c>
      <c r="CN2" s="58" t="s">
        <v>30</v>
      </c>
      <c r="CO2" s="55" t="s">
        <v>31</v>
      </c>
      <c r="CP2" s="55" t="s">
        <v>29</v>
      </c>
      <c r="CQ2" s="55" t="s">
        <v>37</v>
      </c>
      <c r="CR2" s="55" t="s">
        <v>38</v>
      </c>
      <c r="CS2" s="55" t="s">
        <v>39</v>
      </c>
      <c r="CT2" s="55" t="s">
        <v>40</v>
      </c>
      <c r="CU2" s="56" t="s">
        <v>41</v>
      </c>
      <c r="CV2" s="55" t="s">
        <v>45</v>
      </c>
      <c r="CW2" s="55" t="s">
        <v>42</v>
      </c>
      <c r="CX2" s="57" t="s">
        <v>43</v>
      </c>
      <c r="CY2" s="58" t="s">
        <v>30</v>
      </c>
      <c r="CZ2" s="55" t="s">
        <v>31</v>
      </c>
      <c r="DA2" s="55" t="s">
        <v>29</v>
      </c>
      <c r="DB2" s="55" t="s">
        <v>37</v>
      </c>
      <c r="DC2" s="55" t="s">
        <v>38</v>
      </c>
      <c r="DD2" s="55" t="s">
        <v>39</v>
      </c>
      <c r="DE2" s="55" t="s">
        <v>40</v>
      </c>
      <c r="DF2" s="56" t="s">
        <v>41</v>
      </c>
      <c r="DG2" s="55" t="s">
        <v>45</v>
      </c>
      <c r="DH2" s="55" t="s">
        <v>42</v>
      </c>
      <c r="DI2" s="57" t="s">
        <v>43</v>
      </c>
      <c r="DJ2" s="58" t="s">
        <v>30</v>
      </c>
      <c r="DK2" s="55" t="s">
        <v>31</v>
      </c>
      <c r="DL2" s="55" t="s">
        <v>29</v>
      </c>
      <c r="DM2" s="55" t="s">
        <v>37</v>
      </c>
      <c r="DN2" s="55" t="s">
        <v>38</v>
      </c>
      <c r="DO2" s="55" t="s">
        <v>39</v>
      </c>
      <c r="DP2" s="55" t="s">
        <v>40</v>
      </c>
      <c r="DQ2" s="56" t="s">
        <v>41</v>
      </c>
      <c r="DR2" s="55" t="s">
        <v>45</v>
      </c>
      <c r="DS2" s="55" t="s">
        <v>42</v>
      </c>
      <c r="DT2" s="57" t="s">
        <v>43</v>
      </c>
      <c r="DU2" s="58" t="s">
        <v>30</v>
      </c>
      <c r="DV2" s="55" t="s">
        <v>31</v>
      </c>
      <c r="DW2" s="55" t="s">
        <v>29</v>
      </c>
      <c r="DX2" s="55" t="s">
        <v>37</v>
      </c>
      <c r="DY2" s="55" t="s">
        <v>38</v>
      </c>
      <c r="DZ2" s="55" t="s">
        <v>39</v>
      </c>
      <c r="EA2" s="55" t="s">
        <v>40</v>
      </c>
      <c r="EB2" s="56" t="s">
        <v>41</v>
      </c>
      <c r="EC2" s="55" t="s">
        <v>45</v>
      </c>
      <c r="ED2" s="55" t="s">
        <v>42</v>
      </c>
      <c r="EE2" s="57" t="s">
        <v>43</v>
      </c>
      <c r="EF2" s="58" t="s">
        <v>30</v>
      </c>
      <c r="EG2" s="55" t="s">
        <v>31</v>
      </c>
      <c r="EH2" s="55" t="s">
        <v>29</v>
      </c>
      <c r="EI2" s="55" t="s">
        <v>37</v>
      </c>
      <c r="EJ2" s="55" t="s">
        <v>38</v>
      </c>
      <c r="EK2" s="55" t="s">
        <v>39</v>
      </c>
      <c r="EL2" s="55" t="s">
        <v>40</v>
      </c>
      <c r="EM2" s="56" t="s">
        <v>41</v>
      </c>
      <c r="EN2" s="55" t="s">
        <v>45</v>
      </c>
      <c r="EO2" s="55" t="s">
        <v>42</v>
      </c>
      <c r="EP2" s="57" t="s">
        <v>43</v>
      </c>
      <c r="EQ2" s="58" t="s">
        <v>30</v>
      </c>
      <c r="ER2" s="55" t="s">
        <v>31</v>
      </c>
      <c r="ES2" s="55" t="s">
        <v>29</v>
      </c>
      <c r="ET2" s="55" t="s">
        <v>37</v>
      </c>
      <c r="EU2" s="55" t="s">
        <v>38</v>
      </c>
      <c r="EV2" s="55" t="s">
        <v>39</v>
      </c>
      <c r="EW2" s="55" t="s">
        <v>40</v>
      </c>
      <c r="EX2" s="56" t="s">
        <v>41</v>
      </c>
      <c r="EY2" s="55" t="s">
        <v>45</v>
      </c>
      <c r="EZ2" s="55" t="s">
        <v>42</v>
      </c>
      <c r="FA2" s="57" t="s">
        <v>43</v>
      </c>
      <c r="FB2" s="58" t="s">
        <v>30</v>
      </c>
      <c r="FC2" s="55" t="s">
        <v>31</v>
      </c>
      <c r="FD2" s="55" t="s">
        <v>29</v>
      </c>
      <c r="FE2" s="55" t="s">
        <v>37</v>
      </c>
      <c r="FF2" s="55" t="s">
        <v>38</v>
      </c>
      <c r="FG2" s="55" t="s">
        <v>39</v>
      </c>
      <c r="FH2" s="55" t="s">
        <v>40</v>
      </c>
      <c r="FI2" s="56" t="s">
        <v>41</v>
      </c>
      <c r="FJ2" s="55" t="s">
        <v>45</v>
      </c>
      <c r="FK2" s="55" t="s">
        <v>42</v>
      </c>
      <c r="FL2" s="57" t="s">
        <v>43</v>
      </c>
      <c r="FM2" s="58" t="s">
        <v>30</v>
      </c>
      <c r="FN2" s="55" t="s">
        <v>31</v>
      </c>
      <c r="FO2" s="55" t="s">
        <v>29</v>
      </c>
      <c r="FP2" s="55" t="s">
        <v>37</v>
      </c>
      <c r="FQ2" s="55" t="s">
        <v>38</v>
      </c>
      <c r="FR2" s="55" t="s">
        <v>39</v>
      </c>
      <c r="FS2" s="55" t="s">
        <v>40</v>
      </c>
      <c r="FT2" s="56" t="s">
        <v>41</v>
      </c>
      <c r="FU2" s="55" t="s">
        <v>45</v>
      </c>
      <c r="FV2" s="55" t="s">
        <v>42</v>
      </c>
      <c r="FW2" s="57" t="s">
        <v>43</v>
      </c>
      <c r="FX2" s="58" t="s">
        <v>30</v>
      </c>
      <c r="FY2" s="55" t="s">
        <v>31</v>
      </c>
      <c r="FZ2" s="55" t="s">
        <v>29</v>
      </c>
      <c r="GA2" s="55" t="s">
        <v>37</v>
      </c>
      <c r="GB2" s="55" t="s">
        <v>38</v>
      </c>
      <c r="GC2" s="55" t="s">
        <v>39</v>
      </c>
      <c r="GD2" s="55" t="s">
        <v>40</v>
      </c>
      <c r="GE2" s="56" t="s">
        <v>41</v>
      </c>
      <c r="GF2" s="55" t="s">
        <v>45</v>
      </c>
      <c r="GG2" s="55" t="s">
        <v>42</v>
      </c>
      <c r="GH2" s="57" t="s">
        <v>43</v>
      </c>
      <c r="GI2" s="58" t="s">
        <v>30</v>
      </c>
      <c r="GJ2" s="55" t="s">
        <v>31</v>
      </c>
      <c r="GK2" s="55" t="s">
        <v>29</v>
      </c>
      <c r="GL2" s="55" t="s">
        <v>37</v>
      </c>
      <c r="GM2" s="55" t="s">
        <v>38</v>
      </c>
      <c r="GN2" s="55" t="s">
        <v>39</v>
      </c>
      <c r="GO2" s="55" t="s">
        <v>40</v>
      </c>
      <c r="GP2" s="56" t="s">
        <v>41</v>
      </c>
      <c r="GQ2" s="55" t="s">
        <v>45</v>
      </c>
      <c r="GR2" s="55" t="s">
        <v>42</v>
      </c>
      <c r="GS2" s="57" t="s">
        <v>43</v>
      </c>
      <c r="GT2" s="58" t="s">
        <v>30</v>
      </c>
      <c r="GU2" s="55" t="s">
        <v>31</v>
      </c>
      <c r="GV2" s="55" t="s">
        <v>29</v>
      </c>
      <c r="GW2" s="55" t="s">
        <v>37</v>
      </c>
      <c r="GX2" s="55" t="s">
        <v>38</v>
      </c>
      <c r="GY2" s="55" t="s">
        <v>39</v>
      </c>
      <c r="GZ2" s="55" t="s">
        <v>40</v>
      </c>
      <c r="HA2" s="56" t="s">
        <v>41</v>
      </c>
      <c r="HB2" s="55" t="s">
        <v>45</v>
      </c>
      <c r="HC2" s="55" t="s">
        <v>42</v>
      </c>
      <c r="HD2" s="57" t="s">
        <v>43</v>
      </c>
      <c r="HE2" s="58" t="s">
        <v>30</v>
      </c>
      <c r="HF2" s="55" t="s">
        <v>31</v>
      </c>
      <c r="HG2" s="55" t="s">
        <v>29</v>
      </c>
      <c r="HH2" s="55" t="s">
        <v>37</v>
      </c>
      <c r="HI2" s="55" t="s">
        <v>38</v>
      </c>
      <c r="HJ2" s="55" t="s">
        <v>39</v>
      </c>
      <c r="HK2" s="55" t="s">
        <v>40</v>
      </c>
      <c r="HL2" s="56" t="s">
        <v>41</v>
      </c>
      <c r="HM2" s="55" t="s">
        <v>45</v>
      </c>
      <c r="HN2" s="55" t="s">
        <v>42</v>
      </c>
      <c r="HO2" s="57" t="s">
        <v>43</v>
      </c>
      <c r="HP2" s="58" t="s">
        <v>30</v>
      </c>
      <c r="HQ2" s="55" t="s">
        <v>31</v>
      </c>
      <c r="HR2" s="55" t="s">
        <v>29</v>
      </c>
      <c r="HS2" s="55" t="s">
        <v>37</v>
      </c>
      <c r="HT2" s="55" t="s">
        <v>38</v>
      </c>
      <c r="HU2" s="55" t="s">
        <v>39</v>
      </c>
      <c r="HV2" s="55" t="s">
        <v>40</v>
      </c>
      <c r="HW2" s="56" t="s">
        <v>41</v>
      </c>
      <c r="HX2" s="55" t="s">
        <v>45</v>
      </c>
      <c r="HY2" s="55" t="s">
        <v>42</v>
      </c>
      <c r="HZ2" s="57" t="s">
        <v>43</v>
      </c>
      <c r="IA2" s="58" t="s">
        <v>30</v>
      </c>
      <c r="IB2" s="55" t="s">
        <v>31</v>
      </c>
      <c r="IC2" s="55" t="s">
        <v>29</v>
      </c>
      <c r="ID2" s="55" t="s">
        <v>37</v>
      </c>
      <c r="IE2" s="55" t="s">
        <v>38</v>
      </c>
      <c r="IF2" s="55" t="s">
        <v>39</v>
      </c>
      <c r="IG2" s="55" t="s">
        <v>40</v>
      </c>
      <c r="IH2" s="56" t="s">
        <v>41</v>
      </c>
      <c r="II2" s="55" t="s">
        <v>45</v>
      </c>
      <c r="IJ2" s="55" t="s">
        <v>42</v>
      </c>
      <c r="IK2" s="55" t="s">
        <v>43</v>
      </c>
      <c r="IL2" s="86"/>
    </row>
    <row r="3" spans="1:251" x14ac:dyDescent="0.25">
      <c r="A3" s="34">
        <v>1</v>
      </c>
      <c r="B3" s="65" t="s">
        <v>102</v>
      </c>
      <c r="C3" s="25"/>
      <c r="D3" s="66"/>
      <c r="E3" s="66" t="s">
        <v>107</v>
      </c>
      <c r="F3" s="67" t="s">
        <v>108</v>
      </c>
      <c r="G3" s="24" t="str">
        <f>IF(AND(OR($G$2="Y",$H$2="Y"),I3&lt;5,J3&lt;5),IF(AND(I3=#REF!,J3=#REF!),#REF!+1,1),"")</f>
        <v/>
      </c>
      <c r="H3" s="21" t="e">
        <f>IF(AND($H$2="Y",J3&gt;0,OR(AND(G3=1,#REF!=10),AND(G3=2,#REF!=20),AND(G3=3,#REF!=30),AND(G3=4,#REF!=40),AND(G3=5,#REF!=50),AND(G3=6,#REF!=60),AND(G3=7,#REF!=70),AND(G3=8,#REF!=80),AND(G3=9,#REF!=90),AND(G3=10,#REF!=100))),VLOOKUP(J3-1,SortLookup!$A$13:$B$16,2,FALSE),"")</f>
        <v>#REF!</v>
      </c>
      <c r="I3" s="35" t="str">
        <f>IF(ISNA(VLOOKUP(E3,SortLookup!$A$1:$B$5,2,FALSE))," ",VLOOKUP(E3,SortLookup!$A$1:$B$5,2,FALSE))</f>
        <v xml:space="preserve"> </v>
      </c>
      <c r="J3" s="22" t="str">
        <f>IF(ISNA(VLOOKUP(F3,SortLookup!$A$7:$B$11,2,FALSE))," ",VLOOKUP(F3,SortLookup!$A$7:$B$11,2,FALSE))</f>
        <v xml:space="preserve"> </v>
      </c>
      <c r="K3" s="59">
        <f>L3+M3+O3</f>
        <v>71.05</v>
      </c>
      <c r="L3" s="60">
        <f>AB3+AO3+BA3+BL3+BY3+CJ3+CU3+DF3+DQ3+EB3+EM3+EX3+FI3+FT3+GE3+GP3+HA3+HL3+HW3+IH3</f>
        <v>59.05</v>
      </c>
      <c r="M3" s="37">
        <f>AD3+AQ3+BC3+BN3+CA3+CL3+CW3+DH3+DS3+ED3+EO3+EZ3+FK3+FV3+GG3+GR3+HC3+HN3+HY3+IJ3</f>
        <v>0</v>
      </c>
      <c r="N3" s="38">
        <f>O3</f>
        <v>12</v>
      </c>
      <c r="O3" s="61">
        <f>W3+AJ3+AV3+BG3+BT3+CE3+CP3+DA3+DL3+DW3+EH3+ES3+FD3+FO3+FZ3+GK3+GV3+HG3+HR3+IC3</f>
        <v>12</v>
      </c>
      <c r="P3" s="32">
        <v>59.05</v>
      </c>
      <c r="Q3" s="29"/>
      <c r="R3" s="29"/>
      <c r="S3" s="29"/>
      <c r="T3" s="29"/>
      <c r="U3" s="29"/>
      <c r="V3" s="29"/>
      <c r="W3" s="30">
        <v>12</v>
      </c>
      <c r="X3" s="30">
        <v>0</v>
      </c>
      <c r="Y3" s="30">
        <v>0</v>
      </c>
      <c r="Z3" s="30">
        <v>0</v>
      </c>
      <c r="AA3" s="31">
        <v>0</v>
      </c>
      <c r="AB3" s="28">
        <f>P3+Q3+R3+S3+T3+U3+V3</f>
        <v>59.05</v>
      </c>
      <c r="AC3" s="27">
        <f>W3</f>
        <v>12</v>
      </c>
      <c r="AD3" s="23">
        <f>(X3*3)+(Y3*10)+(Z3*5)+(AA3*20)</f>
        <v>0</v>
      </c>
      <c r="AE3" s="46">
        <f>AB3+AC3+AD3</f>
        <v>71.05</v>
      </c>
      <c r="AF3" s="32"/>
      <c r="AG3" s="29"/>
      <c r="AH3" s="29"/>
      <c r="AI3" s="29"/>
      <c r="AJ3" s="30"/>
      <c r="AK3" s="30"/>
      <c r="AL3" s="30"/>
      <c r="AM3" s="30"/>
      <c r="AN3" s="31"/>
      <c r="AO3" s="28">
        <f>AF3+AG3+AH3+AI3</f>
        <v>0</v>
      </c>
      <c r="AP3" s="27">
        <f>AJ3</f>
        <v>0</v>
      </c>
      <c r="AQ3" s="23">
        <f>(AK3*3)+(AL3*10)+(AM3*5)+(AN3*20)</f>
        <v>0</v>
      </c>
      <c r="AR3" s="46">
        <f>AO3+AP3+AQ3</f>
        <v>0</v>
      </c>
      <c r="AS3" s="32"/>
      <c r="AT3" s="29"/>
      <c r="AU3" s="29"/>
      <c r="AV3" s="30"/>
      <c r="AW3" s="30"/>
      <c r="AX3" s="30"/>
      <c r="AY3" s="30"/>
      <c r="AZ3" s="31"/>
      <c r="BA3" s="28">
        <f>AS3+AT3+AU3</f>
        <v>0</v>
      </c>
      <c r="BB3" s="27">
        <f>AV3/2</f>
        <v>0</v>
      </c>
      <c r="BC3" s="23">
        <f>(AW3*3)+(AX3*10)+(AY3*5)+(AZ3*20)</f>
        <v>0</v>
      </c>
      <c r="BD3" s="46">
        <f>BA3+BB3+BC3</f>
        <v>0</v>
      </c>
      <c r="BE3" s="28"/>
      <c r="BF3" s="44"/>
      <c r="BG3" s="30"/>
      <c r="BH3" s="30"/>
      <c r="BI3" s="30"/>
      <c r="BJ3" s="30"/>
      <c r="BK3" s="31"/>
      <c r="BL3" s="41">
        <f>BE3+BF3</f>
        <v>0</v>
      </c>
      <c r="BM3" s="38">
        <f>BG3/2</f>
        <v>0</v>
      </c>
      <c r="BN3" s="37">
        <f>(BH3*3)+(BI3*5)+(BJ3*5)+(BK3*20)</f>
        <v>0</v>
      </c>
      <c r="BO3" s="36">
        <f>BL3+BM3+BN3</f>
        <v>0</v>
      </c>
      <c r="BP3" s="32"/>
      <c r="BQ3" s="29"/>
      <c r="BR3" s="29"/>
      <c r="BS3" s="29"/>
      <c r="BT3" s="30"/>
      <c r="BU3" s="30"/>
      <c r="BV3" s="30"/>
      <c r="BW3" s="30"/>
      <c r="BX3" s="31"/>
      <c r="BY3" s="28">
        <f>BP3+BQ3+BR3+BS3</f>
        <v>0</v>
      </c>
      <c r="BZ3" s="27">
        <f>BT3</f>
        <v>0</v>
      </c>
      <c r="CA3" s="33">
        <f>(BU3*3)+(BV3*10)+(BW3*5)+(BX3*20)</f>
        <v>0</v>
      </c>
      <c r="CB3" s="75">
        <f>BY3+BZ3+CA3</f>
        <v>0</v>
      </c>
      <c r="CC3" s="32"/>
      <c r="CD3" s="29"/>
      <c r="CE3" s="30"/>
      <c r="CF3" s="30"/>
      <c r="CG3" s="30"/>
      <c r="CH3" s="30"/>
      <c r="CI3" s="31"/>
      <c r="CJ3" s="28">
        <f>CC3+CD3</f>
        <v>0</v>
      </c>
      <c r="CK3" s="27">
        <f>CE3/2</f>
        <v>0</v>
      </c>
      <c r="CL3" s="23">
        <f>(CF3*3)+(CG3*10)+(CH3*5)+(CI3*20)</f>
        <v>0</v>
      </c>
      <c r="CM3" s="71">
        <f>CJ3+CK3+CL3</f>
        <v>0</v>
      </c>
      <c r="CN3" s="4"/>
      <c r="CO3" s="4"/>
      <c r="CP3" s="4"/>
      <c r="CQ3" s="4"/>
      <c r="CR3" s="4"/>
      <c r="CS3" s="4"/>
      <c r="CT3" s="4"/>
      <c r="CU3" s="76"/>
      <c r="CW3" s="4"/>
      <c r="CX3" s="77"/>
      <c r="CY3" s="40"/>
      <c r="CZ3" s="4"/>
      <c r="DA3" s="4"/>
      <c r="DB3" s="4"/>
      <c r="DC3" s="4"/>
      <c r="DD3" s="4"/>
      <c r="DE3" s="4"/>
      <c r="DF3" s="76"/>
      <c r="DH3" s="4"/>
      <c r="DI3" s="77"/>
      <c r="DJ3" s="40"/>
      <c r="DK3" s="4"/>
      <c r="DL3" s="4"/>
      <c r="DM3" s="4"/>
      <c r="DN3" s="4"/>
      <c r="DO3" s="4"/>
      <c r="DP3" s="4"/>
      <c r="DQ3" s="76"/>
      <c r="DS3" s="4"/>
      <c r="DT3" s="77"/>
      <c r="DU3" s="40"/>
      <c r="DV3" s="4"/>
      <c r="DW3" s="4"/>
      <c r="DX3" s="4"/>
      <c r="DY3" s="4"/>
      <c r="DZ3" s="4"/>
      <c r="EA3" s="4"/>
      <c r="EB3" s="76"/>
      <c r="ED3" s="4"/>
      <c r="EE3" s="77"/>
      <c r="EF3" s="40"/>
      <c r="EG3" s="4"/>
      <c r="EH3" s="4"/>
      <c r="EI3" s="4"/>
      <c r="EJ3" s="4"/>
      <c r="EK3" s="4"/>
      <c r="EL3" s="4"/>
      <c r="EM3" s="76"/>
      <c r="EO3" s="4"/>
      <c r="EP3" s="77"/>
      <c r="EQ3" s="40"/>
      <c r="ER3" s="4"/>
      <c r="ES3" s="4"/>
      <c r="ET3" s="4"/>
      <c r="EU3" s="4"/>
      <c r="EV3" s="4"/>
      <c r="EW3" s="4"/>
      <c r="EX3" s="76"/>
      <c r="EZ3" s="4"/>
      <c r="FA3" s="77"/>
      <c r="FB3" s="40"/>
      <c r="FC3" s="4"/>
      <c r="FD3" s="4"/>
      <c r="FE3" s="4"/>
      <c r="FF3" s="4"/>
      <c r="FG3" s="4"/>
      <c r="FH3" s="4"/>
      <c r="FI3" s="76"/>
      <c r="FK3" s="4"/>
      <c r="FL3" s="77"/>
      <c r="FM3" s="40"/>
      <c r="FN3" s="4"/>
      <c r="FO3" s="4"/>
      <c r="FP3" s="4"/>
      <c r="FQ3" s="4"/>
      <c r="FR3" s="4"/>
      <c r="FS3" s="4"/>
      <c r="FT3" s="76"/>
      <c r="FV3" s="4"/>
      <c r="FW3" s="77"/>
      <c r="FX3" s="40"/>
      <c r="FY3" s="4"/>
      <c r="FZ3" s="4"/>
      <c r="GA3" s="4"/>
      <c r="GB3" s="4"/>
      <c r="GC3" s="4"/>
      <c r="GD3" s="4"/>
      <c r="GE3" s="76"/>
      <c r="GG3" s="4"/>
      <c r="GH3" s="77"/>
      <c r="GI3" s="40"/>
      <c r="GJ3" s="4"/>
      <c r="GK3" s="4"/>
      <c r="GL3" s="4"/>
      <c r="GM3" s="4"/>
      <c r="GN3" s="4"/>
      <c r="GO3" s="4"/>
      <c r="GP3" s="76"/>
      <c r="GR3" s="4"/>
      <c r="GS3" s="77"/>
      <c r="GT3" s="40"/>
      <c r="GU3" s="4"/>
      <c r="GV3" s="4"/>
      <c r="GW3" s="4"/>
      <c r="GX3" s="4"/>
      <c r="GY3" s="4"/>
      <c r="GZ3" s="4"/>
      <c r="HA3" s="76"/>
      <c r="HC3" s="4"/>
      <c r="HD3" s="77"/>
      <c r="HE3" s="40"/>
      <c r="HF3" s="4"/>
      <c r="HG3" s="4"/>
      <c r="HH3" s="4"/>
      <c r="HI3" s="4"/>
      <c r="HJ3" s="4"/>
      <c r="HK3" s="4"/>
      <c r="HL3" s="76"/>
      <c r="HN3" s="4"/>
      <c r="HO3" s="77"/>
      <c r="HP3" s="40"/>
      <c r="HQ3" s="4"/>
      <c r="HR3" s="4"/>
      <c r="HS3" s="4"/>
      <c r="HT3" s="4"/>
      <c r="HU3" s="4"/>
      <c r="HV3" s="4"/>
      <c r="HW3" s="76"/>
      <c r="HY3" s="4"/>
      <c r="HZ3" s="77"/>
      <c r="IA3" s="40"/>
      <c r="IB3" s="4"/>
      <c r="IC3" s="4"/>
      <c r="ID3" s="4"/>
      <c r="IE3" s="4"/>
      <c r="IF3" s="4"/>
      <c r="IG3" s="4"/>
      <c r="IH3" s="76"/>
      <c r="IJ3" s="4"/>
      <c r="IK3" s="4"/>
      <c r="IL3" s="86"/>
      <c r="IQ3" s="4"/>
    </row>
    <row r="4" spans="1:251" ht="3" customHeight="1" x14ac:dyDescent="0.25">
      <c r="A4" s="89"/>
      <c r="B4" s="90"/>
      <c r="C4" s="91"/>
      <c r="D4" s="92"/>
      <c r="E4" s="92"/>
      <c r="F4" s="93"/>
      <c r="G4" s="94"/>
      <c r="H4" s="95"/>
      <c r="I4" s="96"/>
      <c r="J4" s="97"/>
      <c r="K4" s="98"/>
      <c r="L4" s="99"/>
      <c r="M4" s="100"/>
      <c r="N4" s="101"/>
      <c r="O4" s="102"/>
      <c r="P4" s="103"/>
      <c r="Q4" s="104"/>
      <c r="R4" s="104"/>
      <c r="S4" s="104"/>
      <c r="T4" s="104"/>
      <c r="U4" s="104"/>
      <c r="V4" s="104"/>
      <c r="W4" s="105"/>
      <c r="X4" s="105"/>
      <c r="Y4" s="105"/>
      <c r="Z4" s="105"/>
      <c r="AA4" s="106"/>
      <c r="AB4" s="107"/>
      <c r="AC4" s="108"/>
      <c r="AD4" s="109"/>
      <c r="AE4" s="110"/>
      <c r="AF4" s="32"/>
      <c r="AG4" s="29"/>
      <c r="AH4" s="29"/>
      <c r="AI4" s="29"/>
      <c r="AJ4" s="30"/>
      <c r="AK4" s="30"/>
      <c r="AL4" s="30"/>
      <c r="AM4" s="30"/>
      <c r="AN4" s="31"/>
      <c r="AO4" s="28"/>
      <c r="AP4" s="27"/>
      <c r="AQ4" s="23"/>
      <c r="AR4" s="46"/>
      <c r="AS4" s="32"/>
      <c r="AT4" s="29"/>
      <c r="AU4" s="29"/>
      <c r="AV4" s="30"/>
      <c r="AW4" s="30"/>
      <c r="AX4" s="30"/>
      <c r="AY4" s="30"/>
      <c r="AZ4" s="31"/>
      <c r="BA4" s="28"/>
      <c r="BB4" s="27"/>
      <c r="BC4" s="23"/>
      <c r="BD4" s="46"/>
      <c r="BE4" s="28"/>
      <c r="BF4" s="44"/>
      <c r="BG4" s="30"/>
      <c r="BH4" s="30"/>
      <c r="BI4" s="30"/>
      <c r="BJ4" s="30"/>
      <c r="BK4" s="31"/>
      <c r="BL4" s="41"/>
      <c r="BM4" s="38"/>
      <c r="BN4" s="37"/>
      <c r="BO4" s="36"/>
      <c r="BP4" s="32"/>
      <c r="BQ4" s="29"/>
      <c r="BR4" s="29"/>
      <c r="BS4" s="29"/>
      <c r="BT4" s="30"/>
      <c r="BU4" s="30"/>
      <c r="BV4" s="30"/>
      <c r="BW4" s="30"/>
      <c r="BX4" s="31"/>
      <c r="BY4" s="28"/>
      <c r="BZ4" s="27"/>
      <c r="CA4" s="33"/>
      <c r="CB4" s="75"/>
      <c r="CC4" s="32"/>
      <c r="CD4" s="29"/>
      <c r="CE4" s="30"/>
      <c r="CF4" s="30"/>
      <c r="CG4" s="30"/>
      <c r="CH4" s="30"/>
      <c r="CI4" s="31"/>
      <c r="CJ4" s="28"/>
      <c r="CK4" s="27"/>
      <c r="CL4" s="23"/>
      <c r="CM4" s="71"/>
      <c r="CN4" s="4"/>
      <c r="CO4" s="4"/>
      <c r="CP4" s="4"/>
      <c r="CQ4" s="4"/>
      <c r="CR4" s="4"/>
      <c r="CS4" s="4"/>
      <c r="CT4" s="4"/>
      <c r="CU4" s="76"/>
      <c r="CW4" s="4"/>
      <c r="CX4" s="77"/>
      <c r="CY4" s="40"/>
      <c r="CZ4" s="4"/>
      <c r="DA4" s="4"/>
      <c r="DB4" s="4"/>
      <c r="DC4" s="4"/>
      <c r="DD4" s="4"/>
      <c r="DE4" s="4"/>
      <c r="DF4" s="76"/>
      <c r="DH4" s="4"/>
      <c r="DI4" s="77"/>
      <c r="DJ4" s="40"/>
      <c r="DK4" s="4"/>
      <c r="DL4" s="4"/>
      <c r="DM4" s="4"/>
      <c r="DN4" s="4"/>
      <c r="DO4" s="4"/>
      <c r="DP4" s="4"/>
      <c r="DQ4" s="76"/>
      <c r="DS4" s="4"/>
      <c r="DT4" s="77"/>
      <c r="DU4" s="40"/>
      <c r="DV4" s="4"/>
      <c r="DW4" s="4"/>
      <c r="DX4" s="4"/>
      <c r="DY4" s="4"/>
      <c r="DZ4" s="4"/>
      <c r="EA4" s="4"/>
      <c r="EB4" s="76"/>
      <c r="ED4" s="4"/>
      <c r="EE4" s="77"/>
      <c r="EF4" s="40"/>
      <c r="EG4" s="4"/>
      <c r="EH4" s="4"/>
      <c r="EI4" s="4"/>
      <c r="EJ4" s="4"/>
      <c r="EK4" s="4"/>
      <c r="EL4" s="4"/>
      <c r="EM4" s="76"/>
      <c r="EO4" s="4"/>
      <c r="EP4" s="77"/>
      <c r="EQ4" s="40"/>
      <c r="ER4" s="4"/>
      <c r="ES4" s="4"/>
      <c r="ET4" s="4"/>
      <c r="EU4" s="4"/>
      <c r="EV4" s="4"/>
      <c r="EW4" s="4"/>
      <c r="EX4" s="76"/>
      <c r="EZ4" s="4"/>
      <c r="FA4" s="77"/>
      <c r="FB4" s="40"/>
      <c r="FC4" s="4"/>
      <c r="FD4" s="4"/>
      <c r="FE4" s="4"/>
      <c r="FF4" s="4"/>
      <c r="FG4" s="4"/>
      <c r="FH4" s="4"/>
      <c r="FI4" s="76"/>
      <c r="FK4" s="4"/>
      <c r="FL4" s="77"/>
      <c r="FM4" s="40"/>
      <c r="FN4" s="4"/>
      <c r="FO4" s="4"/>
      <c r="FP4" s="4"/>
      <c r="FQ4" s="4"/>
      <c r="FR4" s="4"/>
      <c r="FS4" s="4"/>
      <c r="FT4" s="76"/>
      <c r="FV4" s="4"/>
      <c r="FW4" s="77"/>
      <c r="FX4" s="40"/>
      <c r="FY4" s="4"/>
      <c r="FZ4" s="4"/>
      <c r="GA4" s="4"/>
      <c r="GB4" s="4"/>
      <c r="GC4" s="4"/>
      <c r="GD4" s="4"/>
      <c r="GE4" s="76"/>
      <c r="GG4" s="4"/>
      <c r="GH4" s="77"/>
      <c r="GI4" s="40"/>
      <c r="GJ4" s="4"/>
      <c r="GK4" s="4"/>
      <c r="GL4" s="4"/>
      <c r="GM4" s="4"/>
      <c r="GN4" s="4"/>
      <c r="GO4" s="4"/>
      <c r="GP4" s="76"/>
      <c r="GR4" s="4"/>
      <c r="GS4" s="77"/>
      <c r="GT4" s="40"/>
      <c r="GU4" s="4"/>
      <c r="GV4" s="4"/>
      <c r="GW4" s="4"/>
      <c r="GX4" s="4"/>
      <c r="GY4" s="4"/>
      <c r="GZ4" s="4"/>
      <c r="HA4" s="76"/>
      <c r="HC4" s="4"/>
      <c r="HD4" s="77"/>
      <c r="HE4" s="40"/>
      <c r="HF4" s="4"/>
      <c r="HG4" s="4"/>
      <c r="HH4" s="4"/>
      <c r="HI4" s="4"/>
      <c r="HJ4" s="4"/>
      <c r="HK4" s="4"/>
      <c r="HL4" s="76"/>
      <c r="HN4" s="4"/>
      <c r="HO4" s="77"/>
      <c r="HP4" s="40"/>
      <c r="HQ4" s="4"/>
      <c r="HR4" s="4"/>
      <c r="HS4" s="4"/>
      <c r="HT4" s="4"/>
      <c r="HU4" s="4"/>
      <c r="HV4" s="4"/>
      <c r="HW4" s="76"/>
      <c r="HY4" s="4"/>
      <c r="HZ4" s="77"/>
      <c r="IA4" s="40"/>
      <c r="IB4" s="4"/>
      <c r="IC4" s="4"/>
      <c r="ID4" s="4"/>
      <c r="IE4" s="4"/>
      <c r="IF4" s="4"/>
      <c r="IG4" s="4"/>
      <c r="IH4" s="76"/>
      <c r="IJ4" s="4"/>
      <c r="IK4" s="4"/>
      <c r="IL4" s="86"/>
      <c r="IQ4" s="4"/>
    </row>
    <row r="5" spans="1:251" x14ac:dyDescent="0.25">
      <c r="A5" s="34">
        <v>1</v>
      </c>
      <c r="B5" s="65" t="s">
        <v>113</v>
      </c>
      <c r="C5" s="25"/>
      <c r="D5" s="66"/>
      <c r="E5" s="66" t="s">
        <v>109</v>
      </c>
      <c r="F5" s="67" t="s">
        <v>110</v>
      </c>
      <c r="G5" s="24" t="str">
        <f>IF(AND(OR($G$2="Y",$H$2="Y"),I5&lt;5,J5&lt;5),IF(AND(I5=#REF!,J5=#REF!),#REF!+1,1),"")</f>
        <v/>
      </c>
      <c r="H5" s="21" t="e">
        <f>IF(AND($H$2="Y",J5&gt;0,OR(AND(G5=1,#REF!=10),AND(G5=2,#REF!=20),AND(G5=3,#REF!=30),AND(G5=4,#REF!=40),AND(G5=5,#REF!=50),AND(G5=6,#REF!=60),AND(G5=7,#REF!=70),AND(G5=8,#REF!=80),AND(G5=9,#REF!=90),AND(G5=10,#REF!=100))),VLOOKUP(J5-1,SortLookup!$A$13:$B$16,2,FALSE),"")</f>
        <v>#REF!</v>
      </c>
      <c r="I5" s="35" t="str">
        <f>IF(ISNA(VLOOKUP(E5,SortLookup!$A$1:$B$5,2,FALSE))," ",VLOOKUP(E5,SortLookup!$A$1:$B$5,2,FALSE))</f>
        <v xml:space="preserve"> </v>
      </c>
      <c r="J5" s="22" t="str">
        <f>IF(ISNA(VLOOKUP(F5,SortLookup!$A$7:$B$11,2,FALSE))," ",VLOOKUP(F5,SortLookup!$A$7:$B$11,2,FALSE))</f>
        <v xml:space="preserve"> </v>
      </c>
      <c r="K5" s="59">
        <f>L5+M5+O5</f>
        <v>34.869999999999997</v>
      </c>
      <c r="L5" s="60">
        <f>AB5+AO5+BA5+BL5+BY5+CJ5+CU5+DF5+DQ5+EB5+EM5+EX5+FI5+FT5+GE5+GP5+HA5+HL5+HW5+IH5</f>
        <v>32.869999999999997</v>
      </c>
      <c r="M5" s="37">
        <f>AD5+AQ5+BC5+BN5+CA5+CL5+CW5+DH5+DS5+ED5+EO5+EZ5+FK5+FV5+GG5+GR5+HC5+HN5+HY5+IJ5</f>
        <v>0</v>
      </c>
      <c r="N5" s="38">
        <f>O5</f>
        <v>2</v>
      </c>
      <c r="O5" s="61">
        <f>W5+AJ5+AV5+BG5+BT5+CE5+CP5+DA5+DL5+DW5+EH5+ES5+FD5+FO5+FZ5+GK5+GV5+HG5+HR5+IC5</f>
        <v>2</v>
      </c>
      <c r="P5" s="32">
        <v>32.869999999999997</v>
      </c>
      <c r="Q5" s="29"/>
      <c r="R5" s="29"/>
      <c r="S5" s="29"/>
      <c r="T5" s="29"/>
      <c r="U5" s="29"/>
      <c r="V5" s="29"/>
      <c r="W5" s="30">
        <v>2</v>
      </c>
      <c r="X5" s="30">
        <v>0</v>
      </c>
      <c r="Y5" s="30">
        <v>0</v>
      </c>
      <c r="Z5" s="30">
        <v>0</v>
      </c>
      <c r="AA5" s="31">
        <v>0</v>
      </c>
      <c r="AB5" s="28">
        <f>P5+Q5+R5+S5+T5+U5+V5</f>
        <v>32.869999999999997</v>
      </c>
      <c r="AC5" s="27">
        <f>W5</f>
        <v>2</v>
      </c>
      <c r="AD5" s="23">
        <f>(X5*3)+(Y5*10)+(Z5*5)+(AA5*20)</f>
        <v>0</v>
      </c>
      <c r="AE5" s="46">
        <f>AB5+AC5+AD5</f>
        <v>34.869999999999997</v>
      </c>
      <c r="AF5" s="32"/>
      <c r="AG5" s="29"/>
      <c r="AH5" s="29"/>
      <c r="AI5" s="29"/>
      <c r="AJ5" s="30"/>
      <c r="AK5" s="30"/>
      <c r="AL5" s="30"/>
      <c r="AM5" s="30"/>
      <c r="AN5" s="31"/>
      <c r="AO5" s="28">
        <f>AF5+AG5+AH5+AI5</f>
        <v>0</v>
      </c>
      <c r="AP5" s="27">
        <f>AJ5</f>
        <v>0</v>
      </c>
      <c r="AQ5" s="23">
        <f>(AK5*3)+(AL5*10)+(AM5*5)+(AN5*20)</f>
        <v>0</v>
      </c>
      <c r="AR5" s="46">
        <f>AO5+AP5+AQ5</f>
        <v>0</v>
      </c>
      <c r="AS5" s="32"/>
      <c r="AT5" s="29"/>
      <c r="AU5" s="29"/>
      <c r="AV5" s="30"/>
      <c r="AW5" s="30"/>
      <c r="AX5" s="30"/>
      <c r="AY5" s="30"/>
      <c r="AZ5" s="31"/>
      <c r="BA5" s="28">
        <f>AS5+AT5+AU5</f>
        <v>0</v>
      </c>
      <c r="BB5" s="27">
        <f>AV5/2</f>
        <v>0</v>
      </c>
      <c r="BC5" s="23">
        <f>(AW5*3)+(AX5*10)+(AY5*5)+(AZ5*20)</f>
        <v>0</v>
      </c>
      <c r="BD5" s="46">
        <f>BA5+BB5+BC5</f>
        <v>0</v>
      </c>
      <c r="BE5" s="28"/>
      <c r="BF5" s="44"/>
      <c r="BG5" s="30"/>
      <c r="BH5" s="30"/>
      <c r="BI5" s="30"/>
      <c r="BJ5" s="30"/>
      <c r="BK5" s="31"/>
      <c r="BL5" s="41">
        <f>BE5+BF5</f>
        <v>0</v>
      </c>
      <c r="BM5" s="38">
        <f>BG5/2</f>
        <v>0</v>
      </c>
      <c r="BN5" s="37">
        <f>(BH5*3)+(BI5*5)+(BJ5*5)+(BK5*20)</f>
        <v>0</v>
      </c>
      <c r="BO5" s="36">
        <f>BL5+BM5+BN5</f>
        <v>0</v>
      </c>
      <c r="BP5" s="32"/>
      <c r="BQ5" s="29"/>
      <c r="BR5" s="29"/>
      <c r="BS5" s="29"/>
      <c r="BT5" s="30"/>
      <c r="BU5" s="30"/>
      <c r="BV5" s="30"/>
      <c r="BW5" s="30"/>
      <c r="BX5" s="31"/>
      <c r="BY5" s="28">
        <f>BP5+BQ5+BR5+BS5</f>
        <v>0</v>
      </c>
      <c r="BZ5" s="27">
        <f>BT5</f>
        <v>0</v>
      </c>
      <c r="CA5" s="33">
        <f>(BU5*3)+(BV5*10)+(BW5*5)+(BX5*20)</f>
        <v>0</v>
      </c>
      <c r="CB5" s="75">
        <f>BY5+BZ5+CA5</f>
        <v>0</v>
      </c>
      <c r="CC5" s="32"/>
      <c r="CD5" s="29"/>
      <c r="CE5" s="30"/>
      <c r="CF5" s="30"/>
      <c r="CG5" s="30"/>
      <c r="CH5" s="30"/>
      <c r="CI5" s="31"/>
      <c r="CJ5" s="28">
        <f>CC5+CD5</f>
        <v>0</v>
      </c>
      <c r="CK5" s="27">
        <f>CE5/2</f>
        <v>0</v>
      </c>
      <c r="CL5" s="23">
        <f>(CF5*3)+(CG5*10)+(CH5*5)+(CI5*20)</f>
        <v>0</v>
      </c>
      <c r="CM5" s="71">
        <f>CJ5+CK5+CL5</f>
        <v>0</v>
      </c>
      <c r="CN5" s="4"/>
      <c r="CO5" s="4"/>
      <c r="CP5" s="4"/>
      <c r="CQ5" s="4"/>
      <c r="CR5" s="4"/>
      <c r="CS5" s="4"/>
      <c r="CT5" s="4"/>
      <c r="CU5" s="76"/>
      <c r="CW5" s="4"/>
      <c r="CX5" s="77"/>
      <c r="CY5" s="40"/>
      <c r="CZ5" s="4"/>
      <c r="DA5" s="4"/>
      <c r="DB5" s="4"/>
      <c r="DC5" s="4"/>
      <c r="DD5" s="4"/>
      <c r="DE5" s="4"/>
      <c r="DF5" s="76"/>
      <c r="DH5" s="4"/>
      <c r="DI5" s="77"/>
      <c r="DJ5" s="40"/>
      <c r="DK5" s="4"/>
      <c r="DL5" s="4"/>
      <c r="DM5" s="4"/>
      <c r="DN5" s="4"/>
      <c r="DO5" s="4"/>
      <c r="DP5" s="4"/>
      <c r="DQ5" s="76"/>
      <c r="DS5" s="4"/>
      <c r="DT5" s="77"/>
      <c r="DU5" s="40"/>
      <c r="DV5" s="4"/>
      <c r="DW5" s="4"/>
      <c r="DX5" s="4"/>
      <c r="DY5" s="4"/>
      <c r="DZ5" s="4"/>
      <c r="EA5" s="4"/>
      <c r="EB5" s="76"/>
      <c r="ED5" s="4"/>
      <c r="EE5" s="77"/>
      <c r="EF5" s="40"/>
      <c r="EG5" s="4"/>
      <c r="EH5" s="4"/>
      <c r="EI5" s="4"/>
      <c r="EJ5" s="4"/>
      <c r="EK5" s="4"/>
      <c r="EL5" s="4"/>
      <c r="EM5" s="76"/>
      <c r="EO5" s="4"/>
      <c r="EP5" s="77"/>
      <c r="EQ5" s="40"/>
      <c r="ER5" s="4"/>
      <c r="ES5" s="4"/>
      <c r="ET5" s="4"/>
      <c r="EU5" s="4"/>
      <c r="EV5" s="4"/>
      <c r="EW5" s="4"/>
      <c r="EX5" s="76"/>
      <c r="EZ5" s="4"/>
      <c r="FA5" s="77"/>
      <c r="FB5" s="40"/>
      <c r="FC5" s="4"/>
      <c r="FD5" s="4"/>
      <c r="FE5" s="4"/>
      <c r="FF5" s="4"/>
      <c r="FG5" s="4"/>
      <c r="FH5" s="4"/>
      <c r="FI5" s="76"/>
      <c r="FK5" s="4"/>
      <c r="FL5" s="77"/>
      <c r="FM5" s="40"/>
      <c r="FN5" s="4"/>
      <c r="FO5" s="4"/>
      <c r="FP5" s="4"/>
      <c r="FQ5" s="4"/>
      <c r="FR5" s="4"/>
      <c r="FS5" s="4"/>
      <c r="FT5" s="76"/>
      <c r="FV5" s="4"/>
      <c r="FW5" s="77"/>
      <c r="FX5" s="40"/>
      <c r="FY5" s="4"/>
      <c r="FZ5" s="4"/>
      <c r="GA5" s="4"/>
      <c r="GB5" s="4"/>
      <c r="GC5" s="4"/>
      <c r="GD5" s="4"/>
      <c r="GE5" s="76"/>
      <c r="GG5" s="4"/>
      <c r="GH5" s="77"/>
      <c r="GI5" s="40"/>
      <c r="GJ5" s="4"/>
      <c r="GK5" s="4"/>
      <c r="GL5" s="4"/>
      <c r="GM5" s="4"/>
      <c r="GN5" s="4"/>
      <c r="GO5" s="4"/>
      <c r="GP5" s="76"/>
      <c r="GR5" s="4"/>
      <c r="GS5" s="77"/>
      <c r="GT5" s="40"/>
      <c r="GU5" s="4"/>
      <c r="GV5" s="4"/>
      <c r="GW5" s="4"/>
      <c r="GX5" s="4"/>
      <c r="GY5" s="4"/>
      <c r="GZ5" s="4"/>
      <c r="HA5" s="76"/>
      <c r="HC5" s="4"/>
      <c r="HD5" s="77"/>
      <c r="HE5" s="40"/>
      <c r="HF5" s="4"/>
      <c r="HG5" s="4"/>
      <c r="HH5" s="4"/>
      <c r="HI5" s="4"/>
      <c r="HJ5" s="4"/>
      <c r="HK5" s="4"/>
      <c r="HL5" s="76"/>
      <c r="HN5" s="4"/>
      <c r="HO5" s="77"/>
      <c r="HP5" s="40"/>
      <c r="HQ5" s="4"/>
      <c r="HR5" s="4"/>
      <c r="HS5" s="4"/>
      <c r="HT5" s="4"/>
      <c r="HU5" s="4"/>
      <c r="HV5" s="4"/>
      <c r="HW5" s="76"/>
      <c r="HY5" s="4"/>
      <c r="HZ5" s="77"/>
      <c r="IA5" s="40"/>
      <c r="IB5" s="4"/>
      <c r="IC5" s="4"/>
      <c r="ID5" s="4"/>
      <c r="IE5" s="4"/>
      <c r="IF5" s="4"/>
      <c r="IG5" s="4"/>
      <c r="IH5" s="76"/>
      <c r="IJ5" s="4"/>
      <c r="IK5" s="4"/>
      <c r="IL5" s="86"/>
      <c r="IQ5" s="4"/>
    </row>
    <row r="6" spans="1:251" x14ac:dyDescent="0.25">
      <c r="A6" s="34">
        <v>2</v>
      </c>
      <c r="B6" s="65" t="s">
        <v>116</v>
      </c>
      <c r="C6" s="25"/>
      <c r="D6" s="66"/>
      <c r="E6" s="66" t="s">
        <v>109</v>
      </c>
      <c r="F6" s="67" t="s">
        <v>110</v>
      </c>
      <c r="G6" s="24" t="str">
        <f>IF(AND(OR($G$2="Y",$H$2="Y"),I6&lt;5,J6&lt;5),IF(AND(I6=#REF!,J6=#REF!),#REF!+1,1),"")</f>
        <v/>
      </c>
      <c r="H6" s="21" t="e">
        <f>IF(AND($H$2="Y",J6&gt;0,OR(AND(G6=1,#REF!=10),AND(G6=2,#REF!=20),AND(G6=3,#REF!=30),AND(G6=4,#REF!=40),AND(G6=5,#REF!=50),AND(G6=6,#REF!=60),AND(G6=7,#REF!=70),AND(G6=8,#REF!=80),AND(G6=9,#REF!=90),AND(G6=10,#REF!=100))),VLOOKUP(J6-1,SortLookup!$A$13:$B$16,2,FALSE),"")</f>
        <v>#REF!</v>
      </c>
      <c r="I6" s="35" t="str">
        <f>IF(ISNA(VLOOKUP(E6,SortLookup!$A$1:$B$5,2,FALSE))," ",VLOOKUP(E6,SortLookup!$A$1:$B$5,2,FALSE))</f>
        <v xml:space="preserve"> </v>
      </c>
      <c r="J6" s="22" t="str">
        <f>IF(ISNA(VLOOKUP(F6,SortLookup!$A$7:$B$11,2,FALSE))," ",VLOOKUP(F6,SortLookup!$A$7:$B$11,2,FALSE))</f>
        <v xml:space="preserve"> </v>
      </c>
      <c r="K6" s="59">
        <f>L6+M6+O6</f>
        <v>63.85</v>
      </c>
      <c r="L6" s="60">
        <f>AB6+AO6+BA6+BL6+BY6+CJ6+CU6+DF6+DQ6+EB6+EM6+EX6+FI6+FT6+GE6+GP6+HA6+HL6+HW6+IH6</f>
        <v>38.85</v>
      </c>
      <c r="M6" s="37">
        <f>AD6+AQ6+BC6+BN6+CA6+CL6+CW6+DH6+DS6+ED6+EO6+EZ6+FK6+FV6+GG6+GR6+HC6+HN6+HY6+IJ6</f>
        <v>0</v>
      </c>
      <c r="N6" s="38">
        <f>O6</f>
        <v>25</v>
      </c>
      <c r="O6" s="61">
        <f>W6+AJ6+AV6+BG6+BT6+CE6+CP6+DA6+DL6+DW6+EH6+ES6+FD6+FO6+FZ6+GK6+GV6+HG6+HR6+IC6</f>
        <v>25</v>
      </c>
      <c r="P6" s="32">
        <v>38.85</v>
      </c>
      <c r="Q6" s="29"/>
      <c r="R6" s="29"/>
      <c r="S6" s="29"/>
      <c r="T6" s="29"/>
      <c r="U6" s="29"/>
      <c r="V6" s="29"/>
      <c r="W6" s="30">
        <v>25</v>
      </c>
      <c r="X6" s="30">
        <v>0</v>
      </c>
      <c r="Y6" s="30">
        <v>0</v>
      </c>
      <c r="Z6" s="30">
        <v>0</v>
      </c>
      <c r="AA6" s="31">
        <v>0</v>
      </c>
      <c r="AB6" s="28">
        <f>P6+Q6+R6+S6+T6+U6+V6</f>
        <v>38.85</v>
      </c>
      <c r="AC6" s="27">
        <f>W6</f>
        <v>25</v>
      </c>
      <c r="AD6" s="23">
        <f>(X6*3)+(Y6*10)+(Z6*5)+(AA6*20)</f>
        <v>0</v>
      </c>
      <c r="AE6" s="46">
        <f>AB6+AC6+AD6</f>
        <v>63.85</v>
      </c>
      <c r="AF6" s="32"/>
      <c r="AG6" s="29"/>
      <c r="AH6" s="29"/>
      <c r="AI6" s="29"/>
      <c r="AJ6" s="30"/>
      <c r="AK6" s="30"/>
      <c r="AL6" s="30"/>
      <c r="AM6" s="30"/>
      <c r="AN6" s="31"/>
      <c r="AO6" s="28">
        <f>AF6+AG6+AH6+AI6</f>
        <v>0</v>
      </c>
      <c r="AP6" s="27">
        <f>AJ6</f>
        <v>0</v>
      </c>
      <c r="AQ6" s="23">
        <f>(AK6*3)+(AL6*10)+(AM6*5)+(AN6*20)</f>
        <v>0</v>
      </c>
      <c r="AR6" s="46">
        <f>AO6+AP6+AQ6</f>
        <v>0</v>
      </c>
      <c r="AS6" s="32"/>
      <c r="AT6" s="29"/>
      <c r="AU6" s="29"/>
      <c r="AV6" s="30"/>
      <c r="AW6" s="30"/>
      <c r="AX6" s="30"/>
      <c r="AY6" s="30"/>
      <c r="AZ6" s="31"/>
      <c r="BA6" s="28">
        <f>AS6+AT6+AU6</f>
        <v>0</v>
      </c>
      <c r="BB6" s="27">
        <f>AV6/2</f>
        <v>0</v>
      </c>
      <c r="BC6" s="23">
        <f>(AW6*3)+(AX6*10)+(AY6*5)+(AZ6*20)</f>
        <v>0</v>
      </c>
      <c r="BD6" s="46">
        <f>BA6+BB6+BC6</f>
        <v>0</v>
      </c>
      <c r="BE6" s="28"/>
      <c r="BF6" s="44"/>
      <c r="BG6" s="30"/>
      <c r="BH6" s="30"/>
      <c r="BI6" s="30"/>
      <c r="BJ6" s="30"/>
      <c r="BK6" s="31"/>
      <c r="BL6" s="41">
        <f>BE6+BF6</f>
        <v>0</v>
      </c>
      <c r="BM6" s="38">
        <f>BG6/2</f>
        <v>0</v>
      </c>
      <c r="BN6" s="37">
        <f>(BH6*3)+(BI6*5)+(BJ6*5)+(BK6*20)</f>
        <v>0</v>
      </c>
      <c r="BO6" s="36">
        <f>BL6+BM6+BN6</f>
        <v>0</v>
      </c>
      <c r="BP6" s="32"/>
      <c r="BQ6" s="29"/>
      <c r="BR6" s="29"/>
      <c r="BS6" s="29"/>
      <c r="BT6" s="30"/>
      <c r="BU6" s="30"/>
      <c r="BV6" s="30"/>
      <c r="BW6" s="30"/>
      <c r="BX6" s="31"/>
      <c r="BY6" s="28">
        <f>BP6+BQ6+BR6+BS6</f>
        <v>0</v>
      </c>
      <c r="BZ6" s="27">
        <f>BT6</f>
        <v>0</v>
      </c>
      <c r="CA6" s="33">
        <f>(BU6*3)+(BV6*10)+(BW6*5)+(BX6*20)</f>
        <v>0</v>
      </c>
      <c r="CB6" s="75">
        <f>BY6+BZ6+CA6</f>
        <v>0</v>
      </c>
      <c r="CC6" s="32"/>
      <c r="CD6" s="29"/>
      <c r="CE6" s="30"/>
      <c r="CF6" s="30"/>
      <c r="CG6" s="30"/>
      <c r="CH6" s="30"/>
      <c r="CI6" s="31"/>
      <c r="CJ6" s="28">
        <f>CC6+CD6</f>
        <v>0</v>
      </c>
      <c r="CK6" s="27">
        <f>CE6/2</f>
        <v>0</v>
      </c>
      <c r="CL6" s="23">
        <f>(CF6*3)+(CG6*10)+(CH6*5)+(CI6*20)</f>
        <v>0</v>
      </c>
      <c r="CM6" s="71">
        <f>CJ6+CK6+CL6</f>
        <v>0</v>
      </c>
      <c r="CN6" s="4"/>
      <c r="CO6" s="4"/>
      <c r="CP6" s="4"/>
      <c r="CQ6" s="4"/>
      <c r="CR6" s="4"/>
      <c r="CS6" s="4"/>
      <c r="CT6" s="4"/>
      <c r="CU6" s="76"/>
      <c r="CW6" s="4"/>
      <c r="CX6" s="77"/>
      <c r="CY6" s="40"/>
      <c r="CZ6" s="4"/>
      <c r="DA6" s="4"/>
      <c r="DB6" s="4"/>
      <c r="DC6" s="4"/>
      <c r="DD6" s="4"/>
      <c r="DE6" s="4"/>
      <c r="DF6" s="76"/>
      <c r="DH6" s="4"/>
      <c r="DI6" s="77"/>
      <c r="DJ6" s="40"/>
      <c r="DK6" s="4"/>
      <c r="DL6" s="4"/>
      <c r="DM6" s="4"/>
      <c r="DN6" s="4"/>
      <c r="DO6" s="4"/>
      <c r="DP6" s="4"/>
      <c r="DQ6" s="76"/>
      <c r="DS6" s="4"/>
      <c r="DT6" s="77"/>
      <c r="DU6" s="40"/>
      <c r="DV6" s="4"/>
      <c r="DW6" s="4"/>
      <c r="DX6" s="4"/>
      <c r="DY6" s="4"/>
      <c r="DZ6" s="4"/>
      <c r="EA6" s="4"/>
      <c r="EB6" s="76"/>
      <c r="ED6" s="4"/>
      <c r="EE6" s="77"/>
      <c r="EF6" s="40"/>
      <c r="EG6" s="4"/>
      <c r="EH6" s="4"/>
      <c r="EI6" s="4"/>
      <c r="EJ6" s="4"/>
      <c r="EK6" s="4"/>
      <c r="EL6" s="4"/>
      <c r="EM6" s="76"/>
      <c r="EO6" s="4"/>
      <c r="EP6" s="77"/>
      <c r="EQ6" s="40"/>
      <c r="ER6" s="4"/>
      <c r="ES6" s="4"/>
      <c r="ET6" s="4"/>
      <c r="EU6" s="4"/>
      <c r="EV6" s="4"/>
      <c r="EW6" s="4"/>
      <c r="EX6" s="76"/>
      <c r="EZ6" s="4"/>
      <c r="FA6" s="77"/>
      <c r="FB6" s="40"/>
      <c r="FC6" s="4"/>
      <c r="FD6" s="4"/>
      <c r="FE6" s="4"/>
      <c r="FF6" s="4"/>
      <c r="FG6" s="4"/>
      <c r="FH6" s="4"/>
      <c r="FI6" s="76"/>
      <c r="FK6" s="4"/>
      <c r="FL6" s="77"/>
      <c r="FM6" s="40"/>
      <c r="FN6" s="4"/>
      <c r="FO6" s="4"/>
      <c r="FP6" s="4"/>
      <c r="FQ6" s="4"/>
      <c r="FR6" s="4"/>
      <c r="FS6" s="4"/>
      <c r="FT6" s="76"/>
      <c r="FV6" s="4"/>
      <c r="FW6" s="77"/>
      <c r="FX6" s="40"/>
      <c r="FY6" s="4"/>
      <c r="FZ6" s="4"/>
      <c r="GA6" s="4"/>
      <c r="GB6" s="4"/>
      <c r="GC6" s="4"/>
      <c r="GD6" s="4"/>
      <c r="GE6" s="76"/>
      <c r="GG6" s="4"/>
      <c r="GH6" s="77"/>
      <c r="GI6" s="40"/>
      <c r="GJ6" s="4"/>
      <c r="GK6" s="4"/>
      <c r="GL6" s="4"/>
      <c r="GM6" s="4"/>
      <c r="GN6" s="4"/>
      <c r="GO6" s="4"/>
      <c r="GP6" s="76"/>
      <c r="GR6" s="4"/>
      <c r="GS6" s="77"/>
      <c r="GT6" s="40"/>
      <c r="GU6" s="4"/>
      <c r="GV6" s="4"/>
      <c r="GW6" s="4"/>
      <c r="GX6" s="4"/>
      <c r="GY6" s="4"/>
      <c r="GZ6" s="4"/>
      <c r="HA6" s="76"/>
      <c r="HC6" s="4"/>
      <c r="HD6" s="77"/>
      <c r="HE6" s="40"/>
      <c r="HF6" s="4"/>
      <c r="HG6" s="4"/>
      <c r="HH6" s="4"/>
      <c r="HI6" s="4"/>
      <c r="HJ6" s="4"/>
      <c r="HK6" s="4"/>
      <c r="HL6" s="76"/>
      <c r="HN6" s="4"/>
      <c r="HO6" s="77"/>
      <c r="HP6" s="40"/>
      <c r="HQ6" s="4"/>
      <c r="HR6" s="4"/>
      <c r="HS6" s="4"/>
      <c r="HT6" s="4"/>
      <c r="HU6" s="4"/>
      <c r="HV6" s="4"/>
      <c r="HW6" s="76"/>
      <c r="HY6" s="4"/>
      <c r="HZ6" s="77"/>
      <c r="IA6" s="40"/>
      <c r="IB6" s="4"/>
      <c r="IC6" s="4"/>
      <c r="ID6" s="4"/>
      <c r="IE6" s="4"/>
      <c r="IF6" s="4"/>
      <c r="IG6" s="4"/>
      <c r="IH6" s="76"/>
      <c r="IJ6" s="4"/>
      <c r="IK6" s="4"/>
      <c r="IL6" s="86"/>
      <c r="IM6" s="4"/>
      <c r="IN6" s="4"/>
      <c r="IO6" s="4"/>
      <c r="IP6" s="4"/>
      <c r="IQ6" s="4"/>
    </row>
    <row r="7" spans="1:251" x14ac:dyDescent="0.25">
      <c r="A7" s="34">
        <v>3</v>
      </c>
      <c r="B7" s="65" t="s">
        <v>114</v>
      </c>
      <c r="C7" s="25"/>
      <c r="D7" s="66"/>
      <c r="E7" s="66" t="s">
        <v>109</v>
      </c>
      <c r="F7" s="67" t="s">
        <v>110</v>
      </c>
      <c r="G7" s="24" t="str">
        <f>IF(AND(OR($G$2="Y",$H$2="Y"),I7&lt;5,J7&lt;5),IF(AND(I7=#REF!,J7=#REF!),#REF!+1,1),"")</f>
        <v/>
      </c>
      <c r="H7" s="21" t="e">
        <f>IF(AND($H$2="Y",J7&gt;0,OR(AND(G7=1,#REF!=10),AND(G7=2,#REF!=20),AND(G7=3,#REF!=30),AND(G7=4,#REF!=40),AND(G7=5,#REF!=50),AND(G7=6,#REF!=60),AND(G7=7,#REF!=70),AND(G7=8,#REF!=80),AND(G7=9,#REF!=90),AND(G7=10,#REF!=100))),VLOOKUP(J7-1,SortLookup!$A$13:$B$16,2,FALSE),"")</f>
        <v>#REF!</v>
      </c>
      <c r="I7" s="35" t="str">
        <f>IF(ISNA(VLOOKUP(E7,SortLookup!$A$1:$B$5,2,FALSE))," ",VLOOKUP(E7,SortLookup!$A$1:$B$5,2,FALSE))</f>
        <v xml:space="preserve"> </v>
      </c>
      <c r="J7" s="22" t="str">
        <f>IF(ISNA(VLOOKUP(F7,SortLookup!$A$7:$B$11,2,FALSE))," ",VLOOKUP(F7,SortLookup!$A$7:$B$11,2,FALSE))</f>
        <v xml:space="preserve"> </v>
      </c>
      <c r="K7" s="59">
        <f>L7+M7+O7</f>
        <v>70.83</v>
      </c>
      <c r="L7" s="60">
        <f>AB7+AO7+BA7+BL7+BY7+CJ7+CU7+DF7+DQ7+EB7+EM7+EX7+FI7+FT7+GE7+GP7+HA7+HL7+HW7+IH7</f>
        <v>50.83</v>
      </c>
      <c r="M7" s="37">
        <f>AD7+AQ7+BC7+BN7+CA7+CL7+CW7+DH7+DS7+ED7+EO7+EZ7+FK7+FV7+GG7+GR7+HC7+HN7+HY7+IJ7</f>
        <v>0</v>
      </c>
      <c r="N7" s="38">
        <f>O7</f>
        <v>20</v>
      </c>
      <c r="O7" s="61">
        <f>W7+AJ7+AV7+BG7+BT7+CE7+CP7+DA7+DL7+DW7+EH7+ES7+FD7+FO7+FZ7+GK7+GV7+HG7+HR7+IC7</f>
        <v>20</v>
      </c>
      <c r="P7" s="32">
        <v>50.83</v>
      </c>
      <c r="Q7" s="29"/>
      <c r="R7" s="29"/>
      <c r="S7" s="29"/>
      <c r="T7" s="29"/>
      <c r="U7" s="29"/>
      <c r="V7" s="29"/>
      <c r="W7" s="30">
        <v>20</v>
      </c>
      <c r="X7" s="30">
        <v>0</v>
      </c>
      <c r="Y7" s="30">
        <v>0</v>
      </c>
      <c r="Z7" s="30">
        <v>0</v>
      </c>
      <c r="AA7" s="31">
        <v>0</v>
      </c>
      <c r="AB7" s="28">
        <f>P7+Q7+R7+S7+T7+U7+V7</f>
        <v>50.83</v>
      </c>
      <c r="AC7" s="27">
        <f>W7</f>
        <v>20</v>
      </c>
      <c r="AD7" s="23">
        <f>(X7*3)+(Y7*10)+(Z7*5)+(AA7*20)</f>
        <v>0</v>
      </c>
      <c r="AE7" s="46">
        <f>AB7+AC7+AD7</f>
        <v>70.83</v>
      </c>
      <c r="AF7" s="32"/>
      <c r="AG7" s="29"/>
      <c r="AH7" s="29"/>
      <c r="AI7" s="29"/>
      <c r="AJ7" s="30"/>
      <c r="AK7" s="30"/>
      <c r="AL7" s="30"/>
      <c r="AM7" s="30"/>
      <c r="AN7" s="31"/>
      <c r="AO7" s="28">
        <f>AF7+AG7+AH7+AI7</f>
        <v>0</v>
      </c>
      <c r="AP7" s="27">
        <f>AJ7</f>
        <v>0</v>
      </c>
      <c r="AQ7" s="23">
        <f>(AK7*3)+(AL7*10)+(AM7*5)+(AN7*20)</f>
        <v>0</v>
      </c>
      <c r="AR7" s="46">
        <f>AO7+AP7+AQ7</f>
        <v>0</v>
      </c>
      <c r="AS7" s="32"/>
      <c r="AT7" s="29"/>
      <c r="AU7" s="29"/>
      <c r="AV7" s="30"/>
      <c r="AW7" s="30"/>
      <c r="AX7" s="30"/>
      <c r="AY7" s="30"/>
      <c r="AZ7" s="31"/>
      <c r="BA7" s="28">
        <f>AS7+AT7+AU7</f>
        <v>0</v>
      </c>
      <c r="BB7" s="27">
        <f>AV7/2</f>
        <v>0</v>
      </c>
      <c r="BC7" s="23">
        <f>(AW7*3)+(AX7*10)+(AY7*5)+(AZ7*20)</f>
        <v>0</v>
      </c>
      <c r="BD7" s="46">
        <f>BA7+BB7+BC7</f>
        <v>0</v>
      </c>
      <c r="BE7" s="28"/>
      <c r="BF7" s="44"/>
      <c r="BG7" s="30"/>
      <c r="BH7" s="30"/>
      <c r="BI7" s="30"/>
      <c r="BJ7" s="30"/>
      <c r="BK7" s="31"/>
      <c r="BL7" s="41">
        <f>BE7+BF7</f>
        <v>0</v>
      </c>
      <c r="BM7" s="38">
        <f>BG7/2</f>
        <v>0</v>
      </c>
      <c r="BN7" s="37">
        <f>(BH7*3)+(BI7*5)+(BJ7*5)+(BK7*20)</f>
        <v>0</v>
      </c>
      <c r="BO7" s="36">
        <f>BL7+BM7+BN7</f>
        <v>0</v>
      </c>
      <c r="BP7" s="32"/>
      <c r="BQ7" s="29"/>
      <c r="BR7" s="29"/>
      <c r="BS7" s="29"/>
      <c r="BT7" s="30"/>
      <c r="BU7" s="30"/>
      <c r="BV7" s="30"/>
      <c r="BW7" s="30"/>
      <c r="BX7" s="31"/>
      <c r="BY7" s="28">
        <f>BP7+BQ7+BR7+BS7</f>
        <v>0</v>
      </c>
      <c r="BZ7" s="27">
        <f>BT7</f>
        <v>0</v>
      </c>
      <c r="CA7" s="33">
        <f>(BU7*3)+(BV7*10)+(BW7*5)+(BX7*20)</f>
        <v>0</v>
      </c>
      <c r="CB7" s="75">
        <f>BY7+BZ7+CA7</f>
        <v>0</v>
      </c>
      <c r="CC7" s="32"/>
      <c r="CD7" s="29"/>
      <c r="CE7" s="30"/>
      <c r="CF7" s="30"/>
      <c r="CG7" s="30"/>
      <c r="CH7" s="30"/>
      <c r="CI7" s="31"/>
      <c r="CJ7" s="28">
        <f>CC7+CD7</f>
        <v>0</v>
      </c>
      <c r="CK7" s="27">
        <f>CE7/2</f>
        <v>0</v>
      </c>
      <c r="CL7" s="23">
        <f>(CF7*3)+(CG7*10)+(CH7*5)+(CI7*20)</f>
        <v>0</v>
      </c>
      <c r="CM7" s="71">
        <f>CJ7+CK7+CL7</f>
        <v>0</v>
      </c>
      <c r="CN7" s="4"/>
      <c r="CO7" s="4"/>
      <c r="CP7" s="4"/>
      <c r="CQ7" s="4"/>
      <c r="CR7" s="4"/>
      <c r="CS7" s="4"/>
      <c r="CT7" s="4"/>
      <c r="CU7" s="76"/>
      <c r="CW7" s="4"/>
      <c r="CX7" s="77"/>
      <c r="CY7" s="40"/>
      <c r="CZ7" s="4"/>
      <c r="DA7" s="4"/>
      <c r="DB7" s="4"/>
      <c r="DC7" s="4"/>
      <c r="DD7" s="4"/>
      <c r="DE7" s="4"/>
      <c r="DF7" s="76"/>
      <c r="DH7" s="4"/>
      <c r="DI7" s="77"/>
      <c r="DJ7" s="40"/>
      <c r="DK7" s="4"/>
      <c r="DL7" s="4"/>
      <c r="DM7" s="4"/>
      <c r="DN7" s="4"/>
      <c r="DO7" s="4"/>
      <c r="DP7" s="4"/>
      <c r="DQ7" s="76"/>
      <c r="DS7" s="4"/>
      <c r="DT7" s="77"/>
      <c r="DU7" s="40"/>
      <c r="DV7" s="4"/>
      <c r="DW7" s="4"/>
      <c r="DX7" s="4"/>
      <c r="DY7" s="4"/>
      <c r="DZ7" s="4"/>
      <c r="EA7" s="4"/>
      <c r="EB7" s="76"/>
      <c r="ED7" s="4"/>
      <c r="EE7" s="77"/>
      <c r="EF7" s="40"/>
      <c r="EG7" s="4"/>
      <c r="EH7" s="4"/>
      <c r="EI7" s="4"/>
      <c r="EJ7" s="4"/>
      <c r="EK7" s="4"/>
      <c r="EL7" s="4"/>
      <c r="EM7" s="76"/>
      <c r="EO7" s="4"/>
      <c r="EP7" s="77"/>
      <c r="EQ7" s="40"/>
      <c r="ER7" s="4"/>
      <c r="ES7" s="4"/>
      <c r="ET7" s="4"/>
      <c r="EU7" s="4"/>
      <c r="EV7" s="4"/>
      <c r="EW7" s="4"/>
      <c r="EX7" s="76"/>
      <c r="EZ7" s="4"/>
      <c r="FA7" s="77"/>
      <c r="FB7" s="40"/>
      <c r="FC7" s="4"/>
      <c r="FD7" s="4"/>
      <c r="FE7" s="4"/>
      <c r="FF7" s="4"/>
      <c r="FG7" s="4"/>
      <c r="FH7" s="4"/>
      <c r="FI7" s="76"/>
      <c r="FK7" s="4"/>
      <c r="FL7" s="77"/>
      <c r="FM7" s="40"/>
      <c r="FN7" s="4"/>
      <c r="FO7" s="4"/>
      <c r="FP7" s="4"/>
      <c r="FQ7" s="4"/>
      <c r="FR7" s="4"/>
      <c r="FS7" s="4"/>
      <c r="FT7" s="76"/>
      <c r="FV7" s="4"/>
      <c r="FW7" s="77"/>
      <c r="FX7" s="40"/>
      <c r="FY7" s="4"/>
      <c r="FZ7" s="4"/>
      <c r="GA7" s="4"/>
      <c r="GB7" s="4"/>
      <c r="GC7" s="4"/>
      <c r="GD7" s="4"/>
      <c r="GE7" s="76"/>
      <c r="GG7" s="4"/>
      <c r="GH7" s="77"/>
      <c r="GI7" s="40"/>
      <c r="GJ7" s="4"/>
      <c r="GK7" s="4"/>
      <c r="GL7" s="4"/>
      <c r="GM7" s="4"/>
      <c r="GN7" s="4"/>
      <c r="GO7" s="4"/>
      <c r="GP7" s="76"/>
      <c r="GR7" s="4"/>
      <c r="GS7" s="77"/>
      <c r="GT7" s="40"/>
      <c r="GU7" s="4"/>
      <c r="GV7" s="4"/>
      <c r="GW7" s="4"/>
      <c r="GX7" s="4"/>
      <c r="GY7" s="4"/>
      <c r="GZ7" s="4"/>
      <c r="HA7" s="76"/>
      <c r="HC7" s="4"/>
      <c r="HD7" s="77"/>
      <c r="HE7" s="40"/>
      <c r="HF7" s="4"/>
      <c r="HG7" s="4"/>
      <c r="HH7" s="4"/>
      <c r="HI7" s="4"/>
      <c r="HJ7" s="4"/>
      <c r="HK7" s="4"/>
      <c r="HL7" s="76"/>
      <c r="HN7" s="4"/>
      <c r="HO7" s="77"/>
      <c r="HP7" s="40"/>
      <c r="HQ7" s="4"/>
      <c r="HR7" s="4"/>
      <c r="HS7" s="4"/>
      <c r="HT7" s="4"/>
      <c r="HU7" s="4"/>
      <c r="HV7" s="4"/>
      <c r="HW7" s="76"/>
      <c r="HY7" s="4"/>
      <c r="HZ7" s="77"/>
      <c r="IA7" s="40"/>
      <c r="IB7" s="4"/>
      <c r="IC7" s="4"/>
      <c r="ID7" s="4"/>
      <c r="IE7" s="4"/>
      <c r="IF7" s="4"/>
      <c r="IG7" s="4"/>
      <c r="IH7" s="76"/>
      <c r="IJ7" s="4"/>
      <c r="IK7" s="4"/>
      <c r="IL7" s="86"/>
      <c r="IM7" s="4"/>
      <c r="IN7" s="4"/>
      <c r="IO7" s="4"/>
      <c r="IP7" s="4"/>
      <c r="IQ7" s="4"/>
    </row>
    <row r="8" spans="1:251" ht="13.8" thickBot="1" x14ac:dyDescent="0.3">
      <c r="A8" s="34">
        <v>4</v>
      </c>
      <c r="B8" s="65" t="s">
        <v>115</v>
      </c>
      <c r="C8" s="25"/>
      <c r="D8" s="66"/>
      <c r="E8" s="66" t="s">
        <v>109</v>
      </c>
      <c r="F8" s="67" t="s">
        <v>110</v>
      </c>
      <c r="G8" s="24" t="str">
        <f>IF(AND(OR($G$2="Y",$H$2="Y"),I8&lt;5,J8&lt;5),IF(AND(I8=#REF!,J8=#REF!),#REF!+1,1),"")</f>
        <v/>
      </c>
      <c r="H8" s="21" t="e">
        <f>IF(AND($H$2="Y",J8&gt;0,OR(AND(G8=1,#REF!=10),AND(G8=2,#REF!=20),AND(G8=3,#REF!=30),AND(G8=4,#REF!=40),AND(G8=5,#REF!=50),AND(G8=6,#REF!=60),AND(G8=7,#REF!=70),AND(G8=8,#REF!=80),AND(G8=9,#REF!=90),AND(G8=10,#REF!=100))),VLOOKUP(J8-1,SortLookup!$A$13:$B$16,2,FALSE),"")</f>
        <v>#REF!</v>
      </c>
      <c r="I8" s="35" t="str">
        <f>IF(ISNA(VLOOKUP(E8,SortLookup!$A$1:$B$5,2,FALSE))," ",VLOOKUP(E8,SortLookup!$A$1:$B$5,2,FALSE))</f>
        <v xml:space="preserve"> </v>
      </c>
      <c r="J8" s="22" t="str">
        <f>IF(ISNA(VLOOKUP(F8,SortLookup!$A$7:$B$11,2,FALSE))," ",VLOOKUP(F8,SortLookup!$A$7:$B$11,2,FALSE))</f>
        <v xml:space="preserve"> </v>
      </c>
      <c r="K8" s="59">
        <f>L8+M8+O8</f>
        <v>109.77</v>
      </c>
      <c r="L8" s="60">
        <f>AB8+AO8+BA8+BL8+BY8+CJ8+CU8+DF8+DQ8+EB8+EM8+EX8+FI8+FT8+GE8+GP8+HA8+HL8+HW8+IH8</f>
        <v>88.77</v>
      </c>
      <c r="M8" s="37">
        <f>AD8+AQ8+BC8+BN8+CA8+CL8+CW8+DH8+DS8+ED8+EO8+EZ8+FK8+FV8+GG8+GR8+HC8+HN8+HY8+IJ8</f>
        <v>0</v>
      </c>
      <c r="N8" s="38">
        <f>O8</f>
        <v>21</v>
      </c>
      <c r="O8" s="61">
        <f>W8+AJ8+AV8+BG8+BT8+CE8+CP8+DA8+DL8+DW8+EH8+ES8+FD8+FO8+FZ8+GK8+GV8+HG8+HR8+IC8</f>
        <v>21</v>
      </c>
      <c r="P8" s="32">
        <v>88.77</v>
      </c>
      <c r="Q8" s="29"/>
      <c r="R8" s="29"/>
      <c r="S8" s="29"/>
      <c r="T8" s="29"/>
      <c r="U8" s="29"/>
      <c r="V8" s="29"/>
      <c r="W8" s="30">
        <v>21</v>
      </c>
      <c r="X8" s="30">
        <v>0</v>
      </c>
      <c r="Y8" s="30">
        <v>0</v>
      </c>
      <c r="Z8" s="30">
        <v>0</v>
      </c>
      <c r="AA8" s="31">
        <v>0</v>
      </c>
      <c r="AB8" s="28">
        <f>P8+Q8+R8+S8+T8+U8+V8</f>
        <v>88.77</v>
      </c>
      <c r="AC8" s="27">
        <f>W8</f>
        <v>21</v>
      </c>
      <c r="AD8" s="23">
        <f>(X8*3)+(Y8*10)+(Z8*5)+(AA8*20)</f>
        <v>0</v>
      </c>
      <c r="AE8" s="46">
        <f>AB8+AC8+AD8</f>
        <v>109.77</v>
      </c>
      <c r="AF8" s="32"/>
      <c r="AG8" s="29"/>
      <c r="AH8" s="29"/>
      <c r="AI8" s="29"/>
      <c r="AJ8" s="30"/>
      <c r="AK8" s="30"/>
      <c r="AL8" s="30"/>
      <c r="AM8" s="30"/>
      <c r="AN8" s="31"/>
      <c r="AO8" s="28">
        <f>AF8+AG8+AH8+AI8</f>
        <v>0</v>
      </c>
      <c r="AP8" s="27">
        <f>AJ8</f>
        <v>0</v>
      </c>
      <c r="AQ8" s="23">
        <f>(AK8*3)+(AL8*10)+(AM8*5)+(AN8*20)</f>
        <v>0</v>
      </c>
      <c r="AR8" s="46">
        <f>AO8+AP8+AQ8</f>
        <v>0</v>
      </c>
      <c r="AS8" s="32"/>
      <c r="AT8" s="29"/>
      <c r="AU8" s="29"/>
      <c r="AV8" s="30"/>
      <c r="AW8" s="30"/>
      <c r="AX8" s="30"/>
      <c r="AY8" s="30"/>
      <c r="AZ8" s="31"/>
      <c r="BA8" s="28">
        <f>AS8+AT8+AU8</f>
        <v>0</v>
      </c>
      <c r="BB8" s="27">
        <f>AV8/2</f>
        <v>0</v>
      </c>
      <c r="BC8" s="23">
        <f>(AW8*3)+(AX8*10)+(AY8*5)+(AZ8*20)</f>
        <v>0</v>
      </c>
      <c r="BD8" s="46">
        <f>BA8+BB8+BC8</f>
        <v>0</v>
      </c>
      <c r="BE8" s="28"/>
      <c r="BF8" s="44"/>
      <c r="BG8" s="30"/>
      <c r="BH8" s="30"/>
      <c r="BI8" s="30"/>
      <c r="BJ8" s="30"/>
      <c r="BK8" s="31"/>
      <c r="BL8" s="41">
        <f>BE8+BF8</f>
        <v>0</v>
      </c>
      <c r="BM8" s="38">
        <f>BG8/2</f>
        <v>0</v>
      </c>
      <c r="BN8" s="37">
        <f>(BH8*3)+(BI8*5)+(BJ8*5)+(BK8*20)</f>
        <v>0</v>
      </c>
      <c r="BO8" s="36">
        <f>BL8+BM8+BN8</f>
        <v>0</v>
      </c>
      <c r="BP8" s="32"/>
      <c r="BQ8" s="29"/>
      <c r="BR8" s="29"/>
      <c r="BS8" s="29"/>
      <c r="BT8" s="30"/>
      <c r="BU8" s="30"/>
      <c r="BV8" s="30"/>
      <c r="BW8" s="30"/>
      <c r="BX8" s="31"/>
      <c r="BY8" s="28">
        <f>BP8+BQ8+BR8+BS8</f>
        <v>0</v>
      </c>
      <c r="BZ8" s="27">
        <f>BT8</f>
        <v>0</v>
      </c>
      <c r="CA8" s="33">
        <f>(BU8*3)+(BV8*10)+(BW8*5)+(BX8*20)</f>
        <v>0</v>
      </c>
      <c r="CB8" s="75">
        <f>BY8+BZ8+CA8</f>
        <v>0</v>
      </c>
      <c r="CC8" s="32"/>
      <c r="CD8" s="29"/>
      <c r="CE8" s="30"/>
      <c r="CF8" s="30"/>
      <c r="CG8" s="30"/>
      <c r="CH8" s="30"/>
      <c r="CI8" s="31"/>
      <c r="CJ8" s="28">
        <f>CC8+CD8</f>
        <v>0</v>
      </c>
      <c r="CK8" s="27">
        <f>CE8/2</f>
        <v>0</v>
      </c>
      <c r="CL8" s="23">
        <f>(CF8*3)+(CG8*10)+(CH8*5)+(CI8*20)</f>
        <v>0</v>
      </c>
      <c r="CM8" s="71">
        <f>CJ8+CK8+CL8</f>
        <v>0</v>
      </c>
      <c r="CN8" s="4"/>
      <c r="CO8" s="4"/>
      <c r="CP8" s="4"/>
      <c r="CQ8" s="4"/>
      <c r="CR8" s="4"/>
      <c r="CS8" s="4"/>
      <c r="CT8" s="4"/>
      <c r="CU8" s="76"/>
      <c r="CW8" s="4"/>
      <c r="CX8" s="77"/>
      <c r="CY8" s="40"/>
      <c r="CZ8" s="4"/>
      <c r="DA8" s="4"/>
      <c r="DB8" s="4"/>
      <c r="DC8" s="4"/>
      <c r="DD8" s="4"/>
      <c r="DE8" s="4"/>
      <c r="DF8" s="76"/>
      <c r="DH8" s="4"/>
      <c r="DI8" s="77"/>
      <c r="DJ8" s="40"/>
      <c r="DK8" s="4"/>
      <c r="DL8" s="4"/>
      <c r="DM8" s="4"/>
      <c r="DN8" s="4"/>
      <c r="DO8" s="4"/>
      <c r="DP8" s="4"/>
      <c r="DQ8" s="76"/>
      <c r="DS8" s="4"/>
      <c r="DT8" s="77"/>
      <c r="DU8" s="40"/>
      <c r="DV8" s="4"/>
      <c r="DW8" s="4"/>
      <c r="DX8" s="4"/>
      <c r="DY8" s="4"/>
      <c r="DZ8" s="4"/>
      <c r="EA8" s="4"/>
      <c r="EB8" s="76"/>
      <c r="ED8" s="4"/>
      <c r="EE8" s="77"/>
      <c r="EF8" s="40"/>
      <c r="EG8" s="4"/>
      <c r="EH8" s="4"/>
      <c r="EI8" s="4"/>
      <c r="EJ8" s="4"/>
      <c r="EK8" s="4"/>
      <c r="EL8" s="4"/>
      <c r="EM8" s="76"/>
      <c r="EO8" s="4"/>
      <c r="EP8" s="77"/>
      <c r="EQ8" s="40"/>
      <c r="ER8" s="4"/>
      <c r="ES8" s="4"/>
      <c r="ET8" s="4"/>
      <c r="EU8" s="4"/>
      <c r="EV8" s="4"/>
      <c r="EW8" s="4"/>
      <c r="EX8" s="76"/>
      <c r="EZ8" s="4"/>
      <c r="FA8" s="77"/>
      <c r="FB8" s="40"/>
      <c r="FC8" s="4"/>
      <c r="FD8" s="4"/>
      <c r="FE8" s="4"/>
      <c r="FF8" s="4"/>
      <c r="FG8" s="4"/>
      <c r="FH8" s="4"/>
      <c r="FI8" s="76"/>
      <c r="FK8" s="4"/>
      <c r="FL8" s="77"/>
      <c r="FM8" s="40"/>
      <c r="FN8" s="4"/>
      <c r="FO8" s="4"/>
      <c r="FP8" s="4"/>
      <c r="FQ8" s="4"/>
      <c r="FR8" s="4"/>
      <c r="FS8" s="4"/>
      <c r="FT8" s="76"/>
      <c r="FV8" s="4"/>
      <c r="FW8" s="77"/>
      <c r="FX8" s="40"/>
      <c r="FY8" s="4"/>
      <c r="FZ8" s="4"/>
      <c r="GA8" s="4"/>
      <c r="GB8" s="4"/>
      <c r="GC8" s="4"/>
      <c r="GD8" s="4"/>
      <c r="GE8" s="76"/>
      <c r="GG8" s="4"/>
      <c r="GH8" s="77"/>
      <c r="GI8" s="40"/>
      <c r="GJ8" s="4"/>
      <c r="GK8" s="4"/>
      <c r="GL8" s="4"/>
      <c r="GM8" s="4"/>
      <c r="GN8" s="4"/>
      <c r="GO8" s="4"/>
      <c r="GP8" s="76"/>
      <c r="GR8" s="4"/>
      <c r="GS8" s="77"/>
      <c r="GT8" s="40"/>
      <c r="GU8" s="4"/>
      <c r="GV8" s="4"/>
      <c r="GW8" s="4"/>
      <c r="GX8" s="4"/>
      <c r="GY8" s="4"/>
      <c r="GZ8" s="4"/>
      <c r="HA8" s="76"/>
      <c r="HC8" s="4"/>
      <c r="HD8" s="77"/>
      <c r="HE8" s="40"/>
      <c r="HF8" s="4"/>
      <c r="HG8" s="4"/>
      <c r="HH8" s="4"/>
      <c r="HI8" s="4"/>
      <c r="HJ8" s="4"/>
      <c r="HK8" s="4"/>
      <c r="HL8" s="76"/>
      <c r="HN8" s="4"/>
      <c r="HO8" s="77"/>
      <c r="HP8" s="40"/>
      <c r="HQ8" s="4"/>
      <c r="HR8" s="4"/>
      <c r="HS8" s="4"/>
      <c r="HT8" s="4"/>
      <c r="HU8" s="4"/>
      <c r="HV8" s="4"/>
      <c r="HW8" s="76"/>
      <c r="HY8" s="4"/>
      <c r="HZ8" s="77"/>
      <c r="IA8" s="40"/>
      <c r="IB8" s="4"/>
      <c r="IC8" s="4"/>
      <c r="ID8" s="4"/>
      <c r="IE8" s="4"/>
      <c r="IF8" s="4"/>
      <c r="IG8" s="4"/>
      <c r="IH8" s="76"/>
      <c r="IJ8" s="4"/>
      <c r="IK8" s="4"/>
      <c r="IL8" s="86"/>
      <c r="IM8" s="4"/>
      <c r="IN8" s="4"/>
      <c r="IQ8" s="4"/>
    </row>
    <row r="9" spans="1:251" s="4" customFormat="1" hidden="1" x14ac:dyDescent="0.25">
      <c r="A9" s="34"/>
      <c r="B9" s="25"/>
      <c r="C9" s="25"/>
      <c r="D9" s="26"/>
      <c r="E9" s="26"/>
      <c r="F9" s="26"/>
      <c r="G9" s="21" t="str">
        <f>IF(AND(OR($G$2="Y",$H$2="Y"),I9&lt;5,J9&lt;5),IF(AND(I9=#REF!,J9=#REF!),#REF!+1,1),"")</f>
        <v/>
      </c>
      <c r="H9" s="21" t="e">
        <f>IF(AND($H$2="Y",J9&gt;0,OR(AND(G9=1,#REF!=10),AND(G9=2,#REF!=20),AND(G9=3,#REF!=30),AND(G9=4,#REF!=40),AND(G9=5,#REF!=50),AND(G9=6,#REF!=60),AND(G9=7,#REF!=70),AND(G9=8,#REF!=80),AND(G9=9,#REF!=90),AND(G9=10,#REF!=100))),VLOOKUP(J9-1,SortLookup!$A$13:$B$16,2,FALSE),"")</f>
        <v>#REF!</v>
      </c>
      <c r="I9" s="35" t="str">
        <f>IF(ISNA(VLOOKUP(E9,SortLookup!$A$1:$B$5,2,FALSE))," ",VLOOKUP(E9,SortLookup!$A$1:$B$5,2,FALSE))</f>
        <v xml:space="preserve"> </v>
      </c>
      <c r="J9" s="22" t="str">
        <f>IF(ISNA(VLOOKUP(F9,SortLookup!$A$7:$B$11,2,FALSE))," ",VLOOKUP(F9,SortLookup!$A$7:$B$11,2,FALSE))</f>
        <v xml:space="preserve"> </v>
      </c>
      <c r="K9" s="59">
        <f t="shared" ref="K9:K10" si="0">L9+M9+N9</f>
        <v>0</v>
      </c>
      <c r="L9" s="60">
        <f t="shared" ref="L9:L10" si="1">AB9+BA9+BL9+BY9+CJ9+CU9+DF9+DQ9+EB9+EM9+EX9+FI9+FT9+GE9+GP9+HA9+HL9+HW9+IH9</f>
        <v>0</v>
      </c>
      <c r="M9" s="37">
        <f t="shared" ref="M9:M10" si="2">AD9+BC9+BN9+CA9+CL9+CW9+DH9+DS9+ED9+EO9+EZ9+FK9+FV9+GG9+GR9+HC9+HN9+HY9+IJ9</f>
        <v>0</v>
      </c>
      <c r="N9" s="38">
        <f t="shared" ref="N9:N13" si="3">O9/2</f>
        <v>0</v>
      </c>
      <c r="O9" s="61">
        <f t="shared" ref="O9:O10" si="4">W9+AV9+BG9+BT9+CE9+CP9+DA9+DL9+DW9+EH9+ES9+FD9+FO9+FZ9+GK9+GV9+HG9+HR9+IC9</f>
        <v>0</v>
      </c>
      <c r="P9" s="32"/>
      <c r="Q9" s="29"/>
      <c r="R9" s="29"/>
      <c r="S9" s="29"/>
      <c r="T9" s="29"/>
      <c r="U9" s="29"/>
      <c r="V9" s="29"/>
      <c r="W9" s="30"/>
      <c r="X9" s="30"/>
      <c r="Y9" s="30"/>
      <c r="Z9" s="30"/>
      <c r="AA9" s="31"/>
      <c r="AB9" s="28">
        <f t="shared" ref="AB9:AB10" si="5">P9+Q9+R9+S9+T9+U9+V9</f>
        <v>0</v>
      </c>
      <c r="AC9" s="27">
        <f t="shared" ref="AC9:AC10" si="6">W9/2</f>
        <v>0</v>
      </c>
      <c r="AD9" s="23">
        <f t="shared" ref="AD9:AD10" si="7">(X9*3)+(Y9*5)+(Z9*5)+(AA9*20)</f>
        <v>0</v>
      </c>
      <c r="AE9" s="46">
        <f t="shared" ref="AE9:AE10" si="8">AB9+AC9+AD9</f>
        <v>0</v>
      </c>
      <c r="AF9" s="32"/>
      <c r="AG9" s="29"/>
      <c r="AH9" s="29"/>
      <c r="AI9" s="29"/>
      <c r="AJ9" s="30"/>
      <c r="AK9" s="30"/>
      <c r="AL9" s="30"/>
      <c r="AM9" s="30"/>
      <c r="AN9" s="31"/>
      <c r="AO9" s="28">
        <f t="shared" ref="AO9:AO10" si="9">AF9+AG9+AH9+AI9</f>
        <v>0</v>
      </c>
      <c r="AP9" s="27">
        <f t="shared" ref="AP9:AP10" si="10">AJ9/2</f>
        <v>0</v>
      </c>
      <c r="AQ9" s="23">
        <f t="shared" ref="AQ9:AQ10" si="11">(AK9*3)+(AL9*5)+(AM9*5)+(AN9*20)</f>
        <v>0</v>
      </c>
      <c r="AR9" s="46">
        <f t="shared" ref="AR9:AR10" si="12">AO9+AP9+AQ9</f>
        <v>0</v>
      </c>
      <c r="AS9" s="32"/>
      <c r="AT9" s="29"/>
      <c r="AU9" s="29"/>
      <c r="AV9" s="30"/>
      <c r="AW9" s="30"/>
      <c r="AX9" s="30"/>
      <c r="AY9" s="30"/>
      <c r="AZ9" s="31"/>
      <c r="BA9" s="28">
        <f t="shared" ref="BA9:BA10" si="13">AS9+AT9+AU9</f>
        <v>0</v>
      </c>
      <c r="BB9" s="27">
        <f t="shared" ref="BB9:BB10" si="14">AV9/2</f>
        <v>0</v>
      </c>
      <c r="BC9" s="23">
        <f t="shared" ref="BC9:BC10" si="15">(AW9*3)+(AX9*5)+(AY9*5)+(AZ9*20)</f>
        <v>0</v>
      </c>
      <c r="BD9" s="46">
        <f t="shared" ref="BD9:BD10" si="16">BA9+BB9+BC9</f>
        <v>0</v>
      </c>
      <c r="BE9" s="28"/>
      <c r="BF9" s="44"/>
      <c r="BG9" s="30"/>
      <c r="BH9" s="30"/>
      <c r="BI9" s="30"/>
      <c r="BJ9" s="30"/>
      <c r="BK9" s="30"/>
      <c r="BL9" s="62">
        <f t="shared" ref="BL9:BL10" si="17">BE9+BF9</f>
        <v>0</v>
      </c>
      <c r="BM9" s="27">
        <f t="shared" ref="BM9:BM10" si="18">BG9/2</f>
        <v>0</v>
      </c>
      <c r="BN9" s="23">
        <f t="shared" ref="BN9:BN10" si="19">(BH9*3)+(BI9*5)+(BJ9*5)+(BK9*20)</f>
        <v>0</v>
      </c>
      <c r="BO9" s="71">
        <f t="shared" ref="BO9:BO10" si="20">BL9+BM9+BN9</f>
        <v>0</v>
      </c>
      <c r="BP9" s="29"/>
      <c r="BQ9" s="29"/>
      <c r="BR9" s="29"/>
      <c r="BS9" s="29"/>
      <c r="BT9" s="30"/>
      <c r="BU9" s="30"/>
      <c r="BV9" s="30"/>
      <c r="BW9" s="30"/>
      <c r="BX9" s="31"/>
      <c r="BY9" s="28">
        <f t="shared" ref="BY9:BY10" si="21">BP9+BQ9+BR9+BS9</f>
        <v>0</v>
      </c>
      <c r="BZ9" s="27">
        <f t="shared" ref="BZ9:BZ10" si="22">BT9/2</f>
        <v>0</v>
      </c>
      <c r="CA9" s="23">
        <f t="shared" ref="CA9:CA10" si="23">(BU9*3)+(BV9*5)+(BW9*5)+(BX9*20)</f>
        <v>0</v>
      </c>
      <c r="CB9" s="46">
        <f t="shared" ref="CB9:CB10" si="24">BY9+BZ9+CA9</f>
        <v>0</v>
      </c>
      <c r="CC9" s="32"/>
      <c r="CD9" s="29"/>
      <c r="CE9" s="30"/>
      <c r="CF9" s="30"/>
      <c r="CG9" s="30"/>
      <c r="CH9" s="30"/>
      <c r="CI9" s="31"/>
      <c r="CJ9" s="28">
        <f t="shared" ref="CJ9:CJ10" si="25">CC9+CD9</f>
        <v>0</v>
      </c>
      <c r="CK9" s="27">
        <f t="shared" ref="CK9:CK10" si="26">CE9/2</f>
        <v>0</v>
      </c>
      <c r="CL9" s="23">
        <f t="shared" ref="CL9:CL10" si="27">(CF9*3)+(CG9*5)+(CH9*5)+(CI9*20)</f>
        <v>0</v>
      </c>
      <c r="CM9" s="46">
        <f t="shared" ref="CM9:CM10" si="28">CJ9+CK9+CL9</f>
        <v>0</v>
      </c>
      <c r="IL9" s="87"/>
    </row>
    <row r="10" spans="1:251" s="4" customFormat="1" hidden="1" x14ac:dyDescent="0.25">
      <c r="A10" s="34"/>
      <c r="B10" s="25"/>
      <c r="C10" s="25"/>
      <c r="D10" s="26"/>
      <c r="E10" s="26"/>
      <c r="F10" s="26"/>
      <c r="G10" s="21" t="str">
        <f>IF(AND(OR($G$2="Y",$H$2="Y"),I10&lt;5,J10&lt;5),IF(AND(I10=#REF!,J10=#REF!),#REF!+1,1),"")</f>
        <v/>
      </c>
      <c r="H10" s="21" t="e">
        <f>IF(AND($H$2="Y",J10&gt;0,OR(AND(G10=1,#REF!=10),AND(G10=2,#REF!=20),AND(G10=3,#REF!=30),AND(G10=4,#REF!=40),AND(G10=5,#REF!=50),AND(G10=6,#REF!=60),AND(G10=7,#REF!=70),AND(G10=8,#REF!=80),AND(G10=9,#REF!=90),AND(G10=10,#REF!=100))),VLOOKUP(J10-1,SortLookup!$A$13:$B$16,2,FALSE),"")</f>
        <v>#REF!</v>
      </c>
      <c r="I10" s="35" t="str">
        <f>IF(ISNA(VLOOKUP(E10,SortLookup!$A$1:$B$5,2,FALSE))," ",VLOOKUP(E10,SortLookup!$A$1:$B$5,2,FALSE))</f>
        <v xml:space="preserve"> </v>
      </c>
      <c r="J10" s="22" t="str">
        <f>IF(ISNA(VLOOKUP(F10,SortLookup!$A$7:$B$11,2,FALSE))," ",VLOOKUP(F10,SortLookup!$A$7:$B$11,2,FALSE))</f>
        <v xml:space="preserve"> </v>
      </c>
      <c r="K10" s="59">
        <f t="shared" si="0"/>
        <v>0</v>
      </c>
      <c r="L10" s="60">
        <f t="shared" si="1"/>
        <v>0</v>
      </c>
      <c r="M10" s="37">
        <f t="shared" si="2"/>
        <v>0</v>
      </c>
      <c r="N10" s="38">
        <f t="shared" si="3"/>
        <v>0</v>
      </c>
      <c r="O10" s="61">
        <f t="shared" si="4"/>
        <v>0</v>
      </c>
      <c r="P10" s="32"/>
      <c r="Q10" s="29"/>
      <c r="R10" s="29"/>
      <c r="S10" s="29"/>
      <c r="T10" s="29"/>
      <c r="U10" s="29"/>
      <c r="V10" s="29"/>
      <c r="W10" s="30"/>
      <c r="X10" s="30"/>
      <c r="Y10" s="30"/>
      <c r="Z10" s="30"/>
      <c r="AA10" s="31"/>
      <c r="AB10" s="28">
        <f t="shared" si="5"/>
        <v>0</v>
      </c>
      <c r="AC10" s="27">
        <f t="shared" si="6"/>
        <v>0</v>
      </c>
      <c r="AD10" s="23">
        <f t="shared" si="7"/>
        <v>0</v>
      </c>
      <c r="AE10" s="46">
        <f t="shared" si="8"/>
        <v>0</v>
      </c>
      <c r="AF10" s="32"/>
      <c r="AG10" s="29"/>
      <c r="AH10" s="29"/>
      <c r="AI10" s="29"/>
      <c r="AJ10" s="30"/>
      <c r="AK10" s="30"/>
      <c r="AL10" s="30"/>
      <c r="AM10" s="30"/>
      <c r="AN10" s="31"/>
      <c r="AO10" s="28">
        <f t="shared" si="9"/>
        <v>0</v>
      </c>
      <c r="AP10" s="27">
        <f t="shared" si="10"/>
        <v>0</v>
      </c>
      <c r="AQ10" s="23">
        <f t="shared" si="11"/>
        <v>0</v>
      </c>
      <c r="AR10" s="46">
        <f t="shared" si="12"/>
        <v>0</v>
      </c>
      <c r="AS10" s="32"/>
      <c r="AT10" s="29"/>
      <c r="AU10" s="29"/>
      <c r="AV10" s="30"/>
      <c r="AW10" s="30"/>
      <c r="AX10" s="30"/>
      <c r="AY10" s="30"/>
      <c r="AZ10" s="31"/>
      <c r="BA10" s="28">
        <f t="shared" si="13"/>
        <v>0</v>
      </c>
      <c r="BB10" s="27">
        <f t="shared" si="14"/>
        <v>0</v>
      </c>
      <c r="BC10" s="23">
        <f t="shared" si="15"/>
        <v>0</v>
      </c>
      <c r="BD10" s="46">
        <f t="shared" si="16"/>
        <v>0</v>
      </c>
      <c r="BE10" s="28"/>
      <c r="BF10" s="44"/>
      <c r="BG10" s="30"/>
      <c r="BH10" s="30"/>
      <c r="BI10" s="30"/>
      <c r="BJ10" s="30"/>
      <c r="BK10" s="30"/>
      <c r="BL10" s="62">
        <f t="shared" si="17"/>
        <v>0</v>
      </c>
      <c r="BM10" s="27">
        <f t="shared" si="18"/>
        <v>0</v>
      </c>
      <c r="BN10" s="23">
        <f t="shared" si="19"/>
        <v>0</v>
      </c>
      <c r="BO10" s="71">
        <f t="shared" si="20"/>
        <v>0</v>
      </c>
      <c r="BP10" s="29"/>
      <c r="BQ10" s="29"/>
      <c r="BR10" s="29"/>
      <c r="BS10" s="29"/>
      <c r="BT10" s="30"/>
      <c r="BU10" s="30"/>
      <c r="BV10" s="30"/>
      <c r="BW10" s="30"/>
      <c r="BX10" s="31"/>
      <c r="BY10" s="28">
        <f t="shared" si="21"/>
        <v>0</v>
      </c>
      <c r="BZ10" s="27">
        <f t="shared" si="22"/>
        <v>0</v>
      </c>
      <c r="CA10" s="23">
        <f t="shared" si="23"/>
        <v>0</v>
      </c>
      <c r="CB10" s="46">
        <f t="shared" si="24"/>
        <v>0</v>
      </c>
      <c r="CC10" s="32"/>
      <c r="CD10" s="29"/>
      <c r="CE10" s="30"/>
      <c r="CF10" s="30"/>
      <c r="CG10" s="30"/>
      <c r="CH10" s="30"/>
      <c r="CI10" s="31"/>
      <c r="CJ10" s="28">
        <f t="shared" si="25"/>
        <v>0</v>
      </c>
      <c r="CK10" s="27">
        <f t="shared" si="26"/>
        <v>0</v>
      </c>
      <c r="CL10" s="23">
        <f t="shared" si="27"/>
        <v>0</v>
      </c>
      <c r="CM10" s="46">
        <f t="shared" si="28"/>
        <v>0</v>
      </c>
      <c r="IL10" s="87"/>
    </row>
    <row r="11" spans="1:251" s="4" customFormat="1" hidden="1" x14ac:dyDescent="0.25">
      <c r="A11" s="34"/>
      <c r="B11" s="25"/>
      <c r="C11" s="25"/>
      <c r="D11" s="26"/>
      <c r="E11" s="26"/>
      <c r="F11" s="26"/>
      <c r="G11" s="21" t="str">
        <f>IF(AND(OR($G$2="Y",$H$2="Y"),I11&lt;5,J11&lt;5),IF(AND(I11=#REF!,J11=#REF!),#REF!+1,1),"")</f>
        <v/>
      </c>
      <c r="H11" s="21" t="e">
        <f>IF(AND($H$2="Y",J11&gt;0,OR(AND(G11=1,#REF!=10),AND(G11=2,#REF!=20),AND(G11=3,#REF!=30),AND(G11=4,#REF!=40),AND(G11=5,#REF!=50),AND(G11=6,#REF!=60),AND(G11=7,#REF!=70),AND(G11=8,#REF!=80),AND(G11=9,#REF!=90),AND(G11=10,#REF!=100))),VLOOKUP(J11-1,SortLookup!$A$13:$B$16,2,FALSE),"")</f>
        <v>#REF!</v>
      </c>
      <c r="I11" s="35" t="str">
        <f>IF(ISNA(VLOOKUP(E11,SortLookup!$A$1:$B$5,2,FALSE))," ",VLOOKUP(E11,SortLookup!$A$1:$B$5,2,FALSE))</f>
        <v xml:space="preserve"> </v>
      </c>
      <c r="J11" s="22" t="str">
        <f>IF(ISNA(VLOOKUP(F11,SortLookup!$A$7:$B$11,2,FALSE))," ",VLOOKUP(F11,SortLookup!$A$7:$B$11,2,FALSE))</f>
        <v xml:space="preserve"> </v>
      </c>
      <c r="K11" s="59">
        <f t="shared" ref="K11:K12" si="29">L11+M11+N11</f>
        <v>0</v>
      </c>
      <c r="L11" s="60">
        <f t="shared" ref="L11:L12" si="30">AB11+BA11+BL11+BY11+CJ11+CU11+DF11+DQ11+EB11+EM11+EX11+FI11+FT11+GE11+GP11+HA11+HL11+HW11+IH11</f>
        <v>0</v>
      </c>
      <c r="M11" s="37">
        <f t="shared" ref="M11:M12" si="31">AD11+BC11+BN11+CA11+CL11+CW11+DH11+DS11+ED11+EO11+EZ11+FK11+FV11+GG11+GR11+HC11+HN11+HY11+IJ11</f>
        <v>0</v>
      </c>
      <c r="N11" s="38">
        <f t="shared" si="3"/>
        <v>0</v>
      </c>
      <c r="O11" s="61">
        <f t="shared" ref="O11:O12" si="32">W11+AV11+BG11+BT11+CE11+CP11+DA11+DL11+DW11+EH11+ES11+FD11+FO11+FZ11+GK11+GV11+HG11+HR11+IC11</f>
        <v>0</v>
      </c>
      <c r="P11" s="32"/>
      <c r="Q11" s="29"/>
      <c r="R11" s="29"/>
      <c r="S11" s="29"/>
      <c r="T11" s="29"/>
      <c r="U11" s="29"/>
      <c r="V11" s="29"/>
      <c r="W11" s="30"/>
      <c r="X11" s="30"/>
      <c r="Y11" s="30"/>
      <c r="Z11" s="30"/>
      <c r="AA11" s="31"/>
      <c r="AB11" s="28">
        <f t="shared" ref="AB11:AB12" si="33">P11+Q11+R11+S11+T11+U11+V11</f>
        <v>0</v>
      </c>
      <c r="AC11" s="27">
        <f t="shared" ref="AC11:AC12" si="34">W11/2</f>
        <v>0</v>
      </c>
      <c r="AD11" s="23">
        <f t="shared" ref="AD11:AD12" si="35">(X11*3)+(Y11*5)+(Z11*5)+(AA11*20)</f>
        <v>0</v>
      </c>
      <c r="AE11" s="46">
        <f t="shared" ref="AE11:AE12" si="36">AB11+AC11+AD11</f>
        <v>0</v>
      </c>
      <c r="AF11" s="32"/>
      <c r="AG11" s="29"/>
      <c r="AH11" s="29"/>
      <c r="AI11" s="29"/>
      <c r="AJ11" s="30"/>
      <c r="AK11" s="30"/>
      <c r="AL11" s="30"/>
      <c r="AM11" s="30"/>
      <c r="AN11" s="31"/>
      <c r="AO11" s="28">
        <f t="shared" ref="AO11:AO12" si="37">AF11+AG11+AH11+AI11</f>
        <v>0</v>
      </c>
      <c r="AP11" s="27">
        <f t="shared" ref="AP11:AP12" si="38">AJ11/2</f>
        <v>0</v>
      </c>
      <c r="AQ11" s="23">
        <f t="shared" ref="AQ11:AQ12" si="39">(AK11*3)+(AL11*5)+(AM11*5)+(AN11*20)</f>
        <v>0</v>
      </c>
      <c r="AR11" s="46">
        <f t="shared" ref="AR11:AR12" si="40">AO11+AP11+AQ11</f>
        <v>0</v>
      </c>
      <c r="AS11" s="32"/>
      <c r="AT11" s="29"/>
      <c r="AU11" s="29"/>
      <c r="AV11" s="30"/>
      <c r="AW11" s="30"/>
      <c r="AX11" s="30"/>
      <c r="AY11" s="30"/>
      <c r="AZ11" s="31"/>
      <c r="BA11" s="28">
        <f t="shared" ref="BA11:BA12" si="41">AS11+AT11+AU11</f>
        <v>0</v>
      </c>
      <c r="BB11" s="27">
        <f t="shared" ref="BB11:BB12" si="42">AV11/2</f>
        <v>0</v>
      </c>
      <c r="BC11" s="23">
        <f t="shared" ref="BC11:BC12" si="43">(AW11*3)+(AX11*5)+(AY11*5)+(AZ11*20)</f>
        <v>0</v>
      </c>
      <c r="BD11" s="46">
        <f t="shared" ref="BD11:BD12" si="44">BA11+BB11+BC11</f>
        <v>0</v>
      </c>
      <c r="BE11" s="28"/>
      <c r="BF11" s="44"/>
      <c r="BG11" s="30"/>
      <c r="BH11" s="30"/>
      <c r="BI11" s="30"/>
      <c r="BJ11" s="30"/>
      <c r="BK11" s="30"/>
      <c r="BL11" s="62">
        <f t="shared" ref="BL11:BL12" si="45">BE11+BF11</f>
        <v>0</v>
      </c>
      <c r="BM11" s="27">
        <f t="shared" ref="BM11:BM12" si="46">BG11/2</f>
        <v>0</v>
      </c>
      <c r="BN11" s="23">
        <f t="shared" ref="BN11:BN12" si="47">(BH11*3)+(BI11*5)+(BJ11*5)+(BK11*20)</f>
        <v>0</v>
      </c>
      <c r="BO11" s="71">
        <f t="shared" ref="BO11:BO12" si="48">BL11+BM11+BN11</f>
        <v>0</v>
      </c>
      <c r="BP11" s="29"/>
      <c r="BQ11" s="29"/>
      <c r="BR11" s="29"/>
      <c r="BS11" s="29"/>
      <c r="BT11" s="30"/>
      <c r="BU11" s="30"/>
      <c r="BV11" s="30"/>
      <c r="BW11" s="30"/>
      <c r="BX11" s="31"/>
      <c r="BY11" s="28">
        <f t="shared" ref="BY11:BY12" si="49">BP11+BQ11+BR11+BS11</f>
        <v>0</v>
      </c>
      <c r="BZ11" s="27">
        <f t="shared" ref="BZ11:BZ12" si="50">BT11/2</f>
        <v>0</v>
      </c>
      <c r="CA11" s="23">
        <f t="shared" ref="CA11:CA12" si="51">(BU11*3)+(BV11*5)+(BW11*5)+(BX11*20)</f>
        <v>0</v>
      </c>
      <c r="CB11" s="46">
        <f t="shared" ref="CB11:CB12" si="52">BY11+BZ11+CA11</f>
        <v>0</v>
      </c>
      <c r="CC11" s="32"/>
      <c r="CD11" s="29"/>
      <c r="CE11" s="30"/>
      <c r="CF11" s="30"/>
      <c r="CG11" s="30"/>
      <c r="CH11" s="30"/>
      <c r="CI11" s="31"/>
      <c r="CJ11" s="28">
        <f t="shared" ref="CJ11:CJ12" si="53">CC11+CD11</f>
        <v>0</v>
      </c>
      <c r="CK11" s="27">
        <f t="shared" ref="CK11:CK12" si="54">CE11/2</f>
        <v>0</v>
      </c>
      <c r="CL11" s="23">
        <f t="shared" ref="CL11:CL12" si="55">(CF11*3)+(CG11*5)+(CH11*5)+(CI11*20)</f>
        <v>0</v>
      </c>
      <c r="CM11" s="46">
        <f t="shared" ref="CM11:CM12" si="56">CJ11+CK11+CL11</f>
        <v>0</v>
      </c>
      <c r="IL11" s="87"/>
    </row>
    <row r="12" spans="1:251" s="4" customFormat="1" hidden="1" x14ac:dyDescent="0.25">
      <c r="A12" s="34"/>
      <c r="B12" s="25"/>
      <c r="C12" s="25"/>
      <c r="D12" s="26"/>
      <c r="E12" s="26"/>
      <c r="F12" s="26"/>
      <c r="G12" s="21" t="str">
        <f>IF(AND(OR($G$2="Y",$H$2="Y"),I12&lt;5,J12&lt;5),IF(AND(I12=#REF!,J12=#REF!),#REF!+1,1),"")</f>
        <v/>
      </c>
      <c r="H12" s="21" t="e">
        <f>IF(AND($H$2="Y",J12&gt;0,OR(AND(G12=1,#REF!=10),AND(G12=2,#REF!=20),AND(G12=3,#REF!=30),AND(G12=4,#REF!=40),AND(G12=5,#REF!=50),AND(G12=6,#REF!=60),AND(G12=7,#REF!=70),AND(G12=8,#REF!=80),AND(G12=9,#REF!=90),AND(G12=10,#REF!=100))),VLOOKUP(J12-1,SortLookup!$A$13:$B$16,2,FALSE),"")</f>
        <v>#REF!</v>
      </c>
      <c r="I12" s="35" t="str">
        <f>IF(ISNA(VLOOKUP(E12,SortLookup!$A$1:$B$5,2,FALSE))," ",VLOOKUP(E12,SortLookup!$A$1:$B$5,2,FALSE))</f>
        <v xml:space="preserve"> </v>
      </c>
      <c r="J12" s="22" t="str">
        <f>IF(ISNA(VLOOKUP(F12,SortLookup!$A$7:$B$11,2,FALSE))," ",VLOOKUP(F12,SortLookup!$A$7:$B$11,2,FALSE))</f>
        <v xml:space="preserve"> </v>
      </c>
      <c r="K12" s="59">
        <f t="shared" si="29"/>
        <v>0</v>
      </c>
      <c r="L12" s="60">
        <f t="shared" si="30"/>
        <v>0</v>
      </c>
      <c r="M12" s="37">
        <f t="shared" si="31"/>
        <v>0</v>
      </c>
      <c r="N12" s="38">
        <f t="shared" si="3"/>
        <v>0</v>
      </c>
      <c r="O12" s="61">
        <f t="shared" si="32"/>
        <v>0</v>
      </c>
      <c r="P12" s="32"/>
      <c r="Q12" s="29"/>
      <c r="R12" s="29"/>
      <c r="S12" s="29"/>
      <c r="T12" s="29"/>
      <c r="U12" s="29"/>
      <c r="V12" s="29"/>
      <c r="W12" s="30"/>
      <c r="X12" s="30"/>
      <c r="Y12" s="30"/>
      <c r="Z12" s="30"/>
      <c r="AA12" s="31"/>
      <c r="AB12" s="28">
        <f t="shared" si="33"/>
        <v>0</v>
      </c>
      <c r="AC12" s="27">
        <f t="shared" si="34"/>
        <v>0</v>
      </c>
      <c r="AD12" s="23">
        <f t="shared" si="35"/>
        <v>0</v>
      </c>
      <c r="AE12" s="46">
        <f t="shared" si="36"/>
        <v>0</v>
      </c>
      <c r="AF12" s="32"/>
      <c r="AG12" s="29"/>
      <c r="AH12" s="29"/>
      <c r="AI12" s="29"/>
      <c r="AJ12" s="30"/>
      <c r="AK12" s="30"/>
      <c r="AL12" s="30"/>
      <c r="AM12" s="30"/>
      <c r="AN12" s="31"/>
      <c r="AO12" s="28">
        <f t="shared" si="37"/>
        <v>0</v>
      </c>
      <c r="AP12" s="27">
        <f t="shared" si="38"/>
        <v>0</v>
      </c>
      <c r="AQ12" s="23">
        <f t="shared" si="39"/>
        <v>0</v>
      </c>
      <c r="AR12" s="46">
        <f t="shared" si="40"/>
        <v>0</v>
      </c>
      <c r="AS12" s="32"/>
      <c r="AT12" s="29"/>
      <c r="AU12" s="29"/>
      <c r="AV12" s="30"/>
      <c r="AW12" s="30"/>
      <c r="AX12" s="30"/>
      <c r="AY12" s="30"/>
      <c r="AZ12" s="31"/>
      <c r="BA12" s="28">
        <f t="shared" si="41"/>
        <v>0</v>
      </c>
      <c r="BB12" s="27">
        <f t="shared" si="42"/>
        <v>0</v>
      </c>
      <c r="BC12" s="23">
        <f t="shared" si="43"/>
        <v>0</v>
      </c>
      <c r="BD12" s="46">
        <f t="shared" si="44"/>
        <v>0</v>
      </c>
      <c r="BE12" s="28"/>
      <c r="BF12" s="44"/>
      <c r="BG12" s="30"/>
      <c r="BH12" s="30"/>
      <c r="BI12" s="30"/>
      <c r="BJ12" s="30"/>
      <c r="BK12" s="30"/>
      <c r="BL12" s="62">
        <f t="shared" si="45"/>
        <v>0</v>
      </c>
      <c r="BM12" s="27">
        <f t="shared" si="46"/>
        <v>0</v>
      </c>
      <c r="BN12" s="23">
        <f t="shared" si="47"/>
        <v>0</v>
      </c>
      <c r="BO12" s="71">
        <f t="shared" si="48"/>
        <v>0</v>
      </c>
      <c r="BP12" s="29"/>
      <c r="BQ12" s="29"/>
      <c r="BR12" s="29"/>
      <c r="BS12" s="29"/>
      <c r="BT12" s="30"/>
      <c r="BU12" s="30"/>
      <c r="BV12" s="30"/>
      <c r="BW12" s="30"/>
      <c r="BX12" s="31"/>
      <c r="BY12" s="28">
        <f t="shared" si="49"/>
        <v>0</v>
      </c>
      <c r="BZ12" s="27">
        <f t="shared" si="50"/>
        <v>0</v>
      </c>
      <c r="CA12" s="23">
        <f t="shared" si="51"/>
        <v>0</v>
      </c>
      <c r="CB12" s="46">
        <f t="shared" si="52"/>
        <v>0</v>
      </c>
      <c r="CC12" s="32"/>
      <c r="CD12" s="29"/>
      <c r="CE12" s="30"/>
      <c r="CF12" s="30"/>
      <c r="CG12" s="30"/>
      <c r="CH12" s="30"/>
      <c r="CI12" s="31"/>
      <c r="CJ12" s="28">
        <f t="shared" si="53"/>
        <v>0</v>
      </c>
      <c r="CK12" s="27">
        <f t="shared" si="54"/>
        <v>0</v>
      </c>
      <c r="CL12" s="23">
        <f t="shared" si="55"/>
        <v>0</v>
      </c>
      <c r="CM12" s="46">
        <f t="shared" si="56"/>
        <v>0</v>
      </c>
      <c r="IL12" s="87"/>
    </row>
    <row r="13" spans="1:251" s="4" customFormat="1" hidden="1" x14ac:dyDescent="0.25">
      <c r="A13" s="34"/>
      <c r="B13" s="25"/>
      <c r="C13" s="25"/>
      <c r="D13" s="26"/>
      <c r="E13" s="26"/>
      <c r="F13" s="26"/>
      <c r="G13" s="21" t="str">
        <f>IF(AND(OR($G$2="Y",$H$2="Y"),I13&lt;5,J13&lt;5),IF(AND(I13=#REF!,J13=#REF!),#REF!+1,1),"")</f>
        <v/>
      </c>
      <c r="H13" s="21" t="e">
        <f>IF(AND($H$2="Y",J13&gt;0,OR(AND(G13=1,#REF!=10),AND(G13=2,#REF!=20),AND(G13=3,#REF!=30),AND(G13=4,#REF!=40),AND(G13=5,#REF!=50),AND(G13=6,#REF!=60),AND(G13=7,#REF!=70),AND(G13=8,#REF!=80),AND(G13=9,#REF!=90),AND(G13=10,#REF!=100))),VLOOKUP(J13-1,SortLookup!$A$13:$B$16,2,FALSE),"")</f>
        <v>#REF!</v>
      </c>
      <c r="I13" s="35" t="str">
        <f>IF(ISNA(VLOOKUP(E13,SortLookup!$A$1:$B$5,2,FALSE))," ",VLOOKUP(E13,SortLookup!$A$1:$B$5,2,FALSE))</f>
        <v xml:space="preserve"> </v>
      </c>
      <c r="J13" s="22" t="str">
        <f>IF(ISNA(VLOOKUP(F13,SortLookup!$A$7:$B$11,2,FALSE))," ",VLOOKUP(F13,SortLookup!$A$7:$B$11,2,FALSE))</f>
        <v xml:space="preserve"> </v>
      </c>
      <c r="K13" s="59">
        <f t="shared" ref="K13" si="57">L13+M13+N13</f>
        <v>0</v>
      </c>
      <c r="L13" s="60">
        <f t="shared" ref="L13" si="58">AB13+BA13+BL13+BY13+CJ13+CU13+DF13+DQ13+EB13+EM13+EX13+FI13+FT13+GE13+GP13+HA13+HL13+HW13+IH13</f>
        <v>0</v>
      </c>
      <c r="M13" s="37">
        <f t="shared" ref="M13" si="59">AD13+BC13+BN13+CA13+CL13+CW13+DH13+DS13+ED13+EO13+EZ13+FK13+FV13+GG13+GR13+HC13+HN13+HY13+IJ13</f>
        <v>0</v>
      </c>
      <c r="N13" s="38">
        <f t="shared" si="3"/>
        <v>0</v>
      </c>
      <c r="O13" s="61">
        <f t="shared" ref="O13" si="60">W13+AV13+BG13+BT13+CE13+CP13+DA13+DL13+DW13+EH13+ES13+FD13+FO13+FZ13+GK13+GV13+HG13+HR13+IC13</f>
        <v>0</v>
      </c>
      <c r="P13" s="32"/>
      <c r="Q13" s="29"/>
      <c r="R13" s="29"/>
      <c r="S13" s="29"/>
      <c r="T13" s="29"/>
      <c r="U13" s="29"/>
      <c r="V13" s="29"/>
      <c r="W13" s="30"/>
      <c r="X13" s="30"/>
      <c r="Y13" s="30"/>
      <c r="Z13" s="30"/>
      <c r="AA13" s="31"/>
      <c r="AB13" s="28">
        <f t="shared" ref="AB13" si="61">P13+Q13+R13+S13+T13+U13+V13</f>
        <v>0</v>
      </c>
      <c r="AC13" s="27">
        <f t="shared" ref="AC13" si="62">W13/2</f>
        <v>0</v>
      </c>
      <c r="AD13" s="23">
        <f t="shared" ref="AD13" si="63">(X13*3)+(Y13*5)+(Z13*5)+(AA13*20)</f>
        <v>0</v>
      </c>
      <c r="AE13" s="46">
        <f t="shared" ref="AE13" si="64">AB13+AC13+AD13</f>
        <v>0</v>
      </c>
      <c r="AF13" s="32"/>
      <c r="AG13" s="29"/>
      <c r="AH13" s="29"/>
      <c r="AI13" s="29"/>
      <c r="AJ13" s="30"/>
      <c r="AK13" s="30"/>
      <c r="AL13" s="30"/>
      <c r="AM13" s="30"/>
      <c r="AN13" s="31"/>
      <c r="AO13" s="28">
        <f t="shared" ref="AO13" si="65">AF13+AG13+AH13+AI13</f>
        <v>0</v>
      </c>
      <c r="AP13" s="27">
        <f t="shared" ref="AP13" si="66">AJ13/2</f>
        <v>0</v>
      </c>
      <c r="AQ13" s="23">
        <f t="shared" ref="AQ13" si="67">(AK13*3)+(AL13*5)+(AM13*5)+(AN13*20)</f>
        <v>0</v>
      </c>
      <c r="AR13" s="46">
        <f t="shared" ref="AR13" si="68">AO13+AP13+AQ13</f>
        <v>0</v>
      </c>
      <c r="AS13" s="32"/>
      <c r="AT13" s="29"/>
      <c r="AU13" s="29"/>
      <c r="AV13" s="30"/>
      <c r="AW13" s="30"/>
      <c r="AX13" s="30"/>
      <c r="AY13" s="30"/>
      <c r="AZ13" s="31"/>
      <c r="BA13" s="28">
        <f t="shared" ref="BA13" si="69">AS13+AT13+AU13</f>
        <v>0</v>
      </c>
      <c r="BB13" s="27">
        <f t="shared" ref="BB13" si="70">AV13/2</f>
        <v>0</v>
      </c>
      <c r="BC13" s="23">
        <f t="shared" ref="BC13" si="71">(AW13*3)+(AX13*5)+(AY13*5)+(AZ13*20)</f>
        <v>0</v>
      </c>
      <c r="BD13" s="46">
        <f t="shared" ref="BD13" si="72">BA13+BB13+BC13</f>
        <v>0</v>
      </c>
      <c r="BE13" s="28"/>
      <c r="BF13" s="44"/>
      <c r="BG13" s="30"/>
      <c r="BH13" s="30"/>
      <c r="BI13" s="30"/>
      <c r="BJ13" s="30"/>
      <c r="BK13" s="30"/>
      <c r="BL13" s="62">
        <f t="shared" ref="BL13" si="73">BE13+BF13</f>
        <v>0</v>
      </c>
      <c r="BM13" s="27">
        <f t="shared" ref="BM13" si="74">BG13/2</f>
        <v>0</v>
      </c>
      <c r="BN13" s="23">
        <f t="shared" ref="BN13" si="75">(BH13*3)+(BI13*5)+(BJ13*5)+(BK13*20)</f>
        <v>0</v>
      </c>
      <c r="BO13" s="71">
        <f t="shared" ref="BO13" si="76">BL13+BM13+BN13</f>
        <v>0</v>
      </c>
      <c r="BP13" s="29"/>
      <c r="BQ13" s="29"/>
      <c r="BR13" s="29"/>
      <c r="BS13" s="29"/>
      <c r="BT13" s="30"/>
      <c r="BU13" s="30"/>
      <c r="BV13" s="30"/>
      <c r="BW13" s="30"/>
      <c r="BX13" s="31"/>
      <c r="BY13" s="28">
        <f t="shared" ref="BY13" si="77">BP13+BQ13+BR13+BS13</f>
        <v>0</v>
      </c>
      <c r="BZ13" s="27">
        <f t="shared" ref="BZ13" si="78">BT13/2</f>
        <v>0</v>
      </c>
      <c r="CA13" s="23">
        <f t="shared" ref="CA13" si="79">(BU13*3)+(BV13*5)+(BW13*5)+(BX13*20)</f>
        <v>0</v>
      </c>
      <c r="CB13" s="46">
        <f t="shared" ref="CB13" si="80">BY13+BZ13+CA13</f>
        <v>0</v>
      </c>
      <c r="CC13" s="32"/>
      <c r="CD13" s="29"/>
      <c r="CE13" s="30"/>
      <c r="CF13" s="30"/>
      <c r="CG13" s="30"/>
      <c r="CH13" s="30"/>
      <c r="CI13" s="31"/>
      <c r="CJ13" s="28">
        <f t="shared" ref="CJ13" si="81">CC13+CD13</f>
        <v>0</v>
      </c>
      <c r="CK13" s="27">
        <f t="shared" ref="CK13" si="82">CE13/2</f>
        <v>0</v>
      </c>
      <c r="CL13" s="23">
        <f t="shared" ref="CL13" si="83">(CF13*3)+(CG13*5)+(CH13*5)+(CI13*20)</f>
        <v>0</v>
      </c>
      <c r="CM13" s="46">
        <f t="shared" ref="CM13" si="84">CJ13+CK13+CL13</f>
        <v>0</v>
      </c>
      <c r="IL13" s="87"/>
    </row>
    <row r="14" spans="1:251" s="4" customFormat="1" hidden="1" x14ac:dyDescent="0.25">
      <c r="A14" s="34"/>
      <c r="B14" s="65"/>
      <c r="C14" s="25"/>
      <c r="D14" s="26"/>
      <c r="E14" s="66"/>
      <c r="F14" s="66"/>
      <c r="G14" s="21" t="str">
        <f>IF(AND(OR($G$2="Y",$H$2="Y"),I14&lt;5,J14&lt;5),IF(AND(I14=#REF!,J14=#REF!),#REF!+1,1),"")</f>
        <v/>
      </c>
      <c r="H14" s="21" t="e">
        <f>IF(AND($H$2="Y",J14&gt;0,OR(AND(G14=1,#REF!=10),AND(G14=2,#REF!=20),AND(G14=3,#REF!=30),AND(G14=4,#REF!=40),AND(G14=5,#REF!=50),AND(G14=6,#REF!=60),AND(G14=7,#REF!=70),AND(G14=8,#REF!=80),AND(G14=9,#REF!=90),AND(G14=10,#REF!=100))),VLOOKUP(J14-1,SortLookup!$A$13:$B$16,2,FALSE),"")</f>
        <v>#REF!</v>
      </c>
      <c r="I14" s="35" t="str">
        <f>IF(ISNA(VLOOKUP(E14,SortLookup!$A$1:$B$5,2,FALSE))," ",VLOOKUP(E14,SortLookup!$A$1:$B$5,2,FALSE))</f>
        <v xml:space="preserve"> </v>
      </c>
      <c r="J14" s="22" t="str">
        <f>IF(ISNA(VLOOKUP(F14,SortLookup!$A$7:$B$11,2,FALSE))," ",VLOOKUP(F14,SortLookup!$A$7:$B$11,2,FALSE))</f>
        <v xml:space="preserve"> </v>
      </c>
      <c r="K14" s="79">
        <f t="shared" ref="K14:K15" si="85">L14+M14+N14</f>
        <v>0</v>
      </c>
      <c r="L14" s="62">
        <f>AB14+AO14+BA14+BL14+BY14+CJ14+CU14+DF14+DQ14+EB14+EM14+EX14+FI14+FT14+GE14+GP14+HA14+HL14+HW14+IH14</f>
        <v>0</v>
      </c>
      <c r="M14" s="23">
        <f>AD14+AQ14+BC14+BN14+CA14+CL14+CW14+DH14+DS14+ED14+EO14+EZ14+FK14+FV14+GG14+GR14+HC14+HN14+HY14+IJ14</f>
        <v>0</v>
      </c>
      <c r="N14" s="27">
        <f t="shared" ref="N14:N15" si="86">O14/2</f>
        <v>0</v>
      </c>
      <c r="O14" s="78">
        <f>W14+AJ14+AV14+BG14+BT14+CE14+CP14+DA14+DL14+DW14+EH14+ES14+FD14+FO14+FZ14+GK14+GV14+HG14+HR14+IC14</f>
        <v>0</v>
      </c>
      <c r="P14" s="32"/>
      <c r="Q14" s="29"/>
      <c r="R14" s="29"/>
      <c r="S14" s="29"/>
      <c r="T14" s="29"/>
      <c r="U14" s="29"/>
      <c r="V14" s="29"/>
      <c r="W14" s="30"/>
      <c r="X14" s="30"/>
      <c r="Y14" s="30"/>
      <c r="Z14" s="30"/>
      <c r="AA14" s="31"/>
      <c r="AB14" s="28">
        <f t="shared" ref="AB14:AB15" si="87">P14+Q14+R14+S14+T14+U14+V14</f>
        <v>0</v>
      </c>
      <c r="AC14" s="27">
        <f t="shared" ref="AC14:AC15" si="88">W14/2</f>
        <v>0</v>
      </c>
      <c r="AD14" s="23">
        <f t="shared" ref="AD14:AD15" si="89">(X14*3)+(Y14*5)+(Z14*5)+(AA14*20)</f>
        <v>0</v>
      </c>
      <c r="AE14" s="46">
        <f t="shared" ref="AE14:AE15" si="90">AB14+AC14+AD14</f>
        <v>0</v>
      </c>
      <c r="AF14" s="32"/>
      <c r="AG14" s="29"/>
      <c r="AH14" s="29"/>
      <c r="AI14" s="29"/>
      <c r="AJ14" s="30"/>
      <c r="AK14" s="30"/>
      <c r="AL14" s="30"/>
      <c r="AM14" s="30"/>
      <c r="AN14" s="31"/>
      <c r="AO14" s="28">
        <f t="shared" ref="AO14:AO15" si="91">AF14+AG14+AH14+AI14</f>
        <v>0</v>
      </c>
      <c r="AP14" s="27">
        <f t="shared" ref="AP14:AP15" si="92">AJ14/2</f>
        <v>0</v>
      </c>
      <c r="AQ14" s="23">
        <f t="shared" ref="AQ14:AQ15" si="93">(AK14*3)+(AL14*5)+(AM14*5)+(AN14*20)</f>
        <v>0</v>
      </c>
      <c r="AR14" s="46">
        <f t="shared" ref="AR14:AR15" si="94">AO14+AP14+AQ14</f>
        <v>0</v>
      </c>
      <c r="AS14" s="32"/>
      <c r="AT14" s="29"/>
      <c r="AU14" s="29"/>
      <c r="AV14" s="30"/>
      <c r="AW14" s="30"/>
      <c r="AX14" s="30"/>
      <c r="AY14" s="30"/>
      <c r="AZ14" s="31"/>
      <c r="BA14" s="28">
        <f t="shared" ref="BA14:BA15" si="95">AS14+AT14+AU14</f>
        <v>0</v>
      </c>
      <c r="BB14" s="27">
        <f t="shared" ref="BB14:BB15" si="96">AV14/2</f>
        <v>0</v>
      </c>
      <c r="BC14" s="23">
        <f t="shared" ref="BC14:BC15" si="97">(AW14*3)+(AX14*5)+(AY14*5)+(AZ14*20)</f>
        <v>0</v>
      </c>
      <c r="BD14" s="46">
        <f t="shared" ref="BD14:BD15" si="98">BA14+BB14+BC14</f>
        <v>0</v>
      </c>
      <c r="BE14" s="28"/>
      <c r="BF14" s="44"/>
      <c r="BG14" s="30"/>
      <c r="BH14" s="30"/>
      <c r="BI14" s="30"/>
      <c r="BJ14" s="30"/>
      <c r="BK14" s="30"/>
      <c r="BL14" s="62">
        <f t="shared" ref="BL14:BL15" si="99">BE14+BF14</f>
        <v>0</v>
      </c>
      <c r="BM14" s="27">
        <f t="shared" ref="BM14:BM15" si="100">BG14/2</f>
        <v>0</v>
      </c>
      <c r="BN14" s="23">
        <f t="shared" ref="BN14:BN15" si="101">(BH14*3)+(BI14*5)+(BJ14*5)+(BK14*20)</f>
        <v>0</v>
      </c>
      <c r="BO14" s="71">
        <f t="shared" ref="BO14:BO15" si="102">BL14+BM14+BN14</f>
        <v>0</v>
      </c>
      <c r="BP14" s="29"/>
      <c r="BQ14" s="29"/>
      <c r="BR14" s="29"/>
      <c r="BS14" s="29"/>
      <c r="BT14" s="30"/>
      <c r="BU14" s="30"/>
      <c r="BV14" s="30"/>
      <c r="BW14" s="30"/>
      <c r="BX14" s="31"/>
      <c r="BY14" s="28">
        <f t="shared" ref="BY14:BY15" si="103">BP14+BQ14+BR14+BS14</f>
        <v>0</v>
      </c>
      <c r="BZ14" s="27">
        <f t="shared" ref="BZ14:BZ15" si="104">BT14/2</f>
        <v>0</v>
      </c>
      <c r="CA14" s="23">
        <f t="shared" ref="CA14:CA15" si="105">(BU14*3)+(BV14*5)+(BW14*5)+(BX14*20)</f>
        <v>0</v>
      </c>
      <c r="CB14" s="46">
        <f t="shared" ref="CB14:CB15" si="106">BY14+BZ14+CA14</f>
        <v>0</v>
      </c>
      <c r="CC14" s="32"/>
      <c r="CD14" s="29"/>
      <c r="CE14" s="30"/>
      <c r="CF14" s="30"/>
      <c r="CG14" s="30"/>
      <c r="CH14" s="30"/>
      <c r="CI14" s="31"/>
      <c r="CJ14" s="28">
        <f t="shared" ref="CJ14:CJ15" si="107">CC14+CD14</f>
        <v>0</v>
      </c>
      <c r="CK14" s="27">
        <f t="shared" ref="CK14:CK15" si="108">CE14/2</f>
        <v>0</v>
      </c>
      <c r="CL14" s="23">
        <f t="shared" ref="CL14:CL15" si="109">(CF14*3)+(CG14*5)+(CH14*5)+(CI14*20)</f>
        <v>0</v>
      </c>
      <c r="CM14" s="46">
        <f t="shared" ref="CM14:CM15" si="110">CJ14+CK14+CL14</f>
        <v>0</v>
      </c>
      <c r="CN14" s="1"/>
      <c r="CO14" s="1"/>
      <c r="CP14" s="2"/>
      <c r="CQ14" s="2"/>
      <c r="CR14" s="2"/>
      <c r="CS14" s="2"/>
      <c r="CT14" s="2"/>
      <c r="CU14" s="63"/>
      <c r="CV14" s="13"/>
      <c r="CW14" s="6"/>
      <c r="CX14" s="39"/>
      <c r="CY14" s="1"/>
      <c r="CZ14" s="1"/>
      <c r="DA14" s="2"/>
      <c r="DB14" s="2"/>
      <c r="DC14" s="2"/>
      <c r="DD14" s="2"/>
      <c r="DE14" s="2"/>
      <c r="DF14" s="63"/>
      <c r="DG14" s="13"/>
      <c r="DH14" s="6"/>
      <c r="DI14" s="39"/>
      <c r="DJ14" s="1"/>
      <c r="DK14" s="1"/>
      <c r="DL14" s="2"/>
      <c r="DM14" s="2"/>
      <c r="DN14" s="2"/>
      <c r="DO14" s="2"/>
      <c r="DP14" s="2"/>
      <c r="DQ14" s="63"/>
      <c r="DR14" s="13"/>
      <c r="DS14" s="6"/>
      <c r="DT14" s="39"/>
      <c r="DU14" s="1"/>
      <c r="DV14" s="1"/>
      <c r="DW14" s="2"/>
      <c r="DX14" s="2"/>
      <c r="DY14" s="2"/>
      <c r="DZ14" s="2"/>
      <c r="EA14" s="2"/>
      <c r="EB14" s="63"/>
      <c r="EC14" s="13"/>
      <c r="ED14" s="6"/>
      <c r="EE14" s="39"/>
      <c r="EF14" s="1"/>
      <c r="EG14" s="1"/>
      <c r="EH14" s="2"/>
      <c r="EI14" s="2"/>
      <c r="EJ14" s="2"/>
      <c r="EK14" s="2"/>
      <c r="EL14" s="2"/>
      <c r="EM14" s="63"/>
      <c r="EN14" s="13"/>
      <c r="EO14" s="6"/>
      <c r="EP14" s="39"/>
      <c r="EQ14" s="1"/>
      <c r="ER14" s="1"/>
      <c r="ES14" s="2"/>
      <c r="ET14" s="2"/>
      <c r="EU14" s="2"/>
      <c r="EV14" s="2"/>
      <c r="EW14" s="2"/>
      <c r="EX14" s="63"/>
      <c r="EY14" s="13"/>
      <c r="EZ14" s="6"/>
      <c r="FA14" s="39"/>
      <c r="FB14" s="1"/>
      <c r="FC14" s="1"/>
      <c r="FD14" s="2"/>
      <c r="FE14" s="2"/>
      <c r="FF14" s="2"/>
      <c r="FG14" s="2"/>
      <c r="FH14" s="2"/>
      <c r="FI14" s="63"/>
      <c r="FJ14" s="13"/>
      <c r="FK14" s="6"/>
      <c r="FL14" s="39"/>
      <c r="FM14" s="1"/>
      <c r="FN14" s="1"/>
      <c r="FO14" s="2"/>
      <c r="FP14" s="2"/>
      <c r="FQ14" s="2"/>
      <c r="FR14" s="2"/>
      <c r="FS14" s="2"/>
      <c r="FT14" s="63"/>
      <c r="FU14" s="13"/>
      <c r="FV14" s="6"/>
      <c r="FW14" s="39"/>
      <c r="FX14" s="1"/>
      <c r="FY14" s="1"/>
      <c r="FZ14" s="2"/>
      <c r="GA14" s="2"/>
      <c r="GB14" s="2"/>
      <c r="GC14" s="2"/>
      <c r="GD14" s="2"/>
      <c r="GE14" s="63"/>
      <c r="GF14" s="13"/>
      <c r="GG14" s="6"/>
      <c r="GH14" s="39"/>
      <c r="GI14" s="1"/>
      <c r="GJ14" s="1"/>
      <c r="GK14" s="2"/>
      <c r="GL14" s="2"/>
      <c r="GM14" s="2"/>
      <c r="GN14" s="2"/>
      <c r="GO14" s="2"/>
      <c r="GP14" s="63"/>
      <c r="GQ14" s="13"/>
      <c r="GR14" s="6"/>
      <c r="GS14" s="39"/>
      <c r="GT14" s="1"/>
      <c r="GU14" s="1"/>
      <c r="GV14" s="2"/>
      <c r="GW14" s="2"/>
      <c r="GX14" s="2"/>
      <c r="GY14" s="2"/>
      <c r="GZ14" s="2"/>
      <c r="HA14" s="63"/>
      <c r="HB14" s="13"/>
      <c r="HC14" s="6"/>
      <c r="HD14" s="39"/>
      <c r="HE14" s="1"/>
      <c r="HF14" s="1"/>
      <c r="HG14" s="2"/>
      <c r="HH14" s="2"/>
      <c r="HI14" s="2"/>
      <c r="HJ14" s="2"/>
      <c r="HK14" s="2"/>
      <c r="HL14" s="63"/>
      <c r="HM14" s="13"/>
      <c r="HN14" s="6"/>
      <c r="HO14" s="39"/>
      <c r="HP14" s="1"/>
      <c r="HQ14" s="1"/>
      <c r="HR14" s="2"/>
      <c r="HS14" s="2"/>
      <c r="HT14" s="2"/>
      <c r="HU14" s="2"/>
      <c r="HV14" s="2"/>
      <c r="HW14" s="63"/>
      <c r="HX14" s="13"/>
      <c r="HY14" s="6"/>
      <c r="HZ14" s="39"/>
      <c r="IA14" s="1"/>
      <c r="IB14" s="1"/>
      <c r="IC14" s="2"/>
      <c r="ID14" s="2"/>
      <c r="IE14" s="2"/>
      <c r="IF14" s="2"/>
      <c r="IG14" s="2"/>
      <c r="IH14" s="63"/>
      <c r="II14" s="13"/>
      <c r="IJ14" s="6"/>
      <c r="IK14" s="39"/>
      <c r="IL14" s="87"/>
      <c r="IM14"/>
      <c r="IN14"/>
    </row>
    <row r="15" spans="1:251" s="4" customFormat="1" hidden="1" x14ac:dyDescent="0.25">
      <c r="A15" s="34"/>
      <c r="B15" s="65"/>
      <c r="C15" s="25"/>
      <c r="D15" s="66"/>
      <c r="E15" s="66"/>
      <c r="F15" s="66"/>
      <c r="G15" s="21" t="str">
        <f>IF(AND(OR($G$2="Y",$H$2="Y"),I15&lt;5,J15&lt;5),IF(AND(I15=#REF!,J15=#REF!),#REF!+1,1),"")</f>
        <v/>
      </c>
      <c r="H15" s="21" t="e">
        <f>IF(AND($H$2="Y",J15&gt;0,OR(AND(G15=1,#REF!=10),AND(G15=2,#REF!=20),AND(G15=3,#REF!=30),AND(G15=4,#REF!=40),AND(G15=5,#REF!=50),AND(G15=6,#REF!=60),AND(G15=7,#REF!=70),AND(G15=8,#REF!=80),AND(G15=9,#REF!=90),AND(G15=10,#REF!=100))),VLOOKUP(J15-1,SortLookup!$A$13:$B$16,2,FALSE),"")</f>
        <v>#REF!</v>
      </c>
      <c r="I15" s="35" t="str">
        <f>IF(ISNA(VLOOKUP(E15,SortLookup!$A$1:$B$5,2,FALSE))," ",VLOOKUP(E15,SortLookup!$A$1:$B$5,2,FALSE))</f>
        <v xml:space="preserve"> </v>
      </c>
      <c r="J15" s="22" t="str">
        <f>IF(ISNA(VLOOKUP(F15,SortLookup!$A$7:$B$11,2,FALSE))," ",VLOOKUP(F15,SortLookup!$A$7:$B$11,2,FALSE))</f>
        <v xml:space="preserve"> </v>
      </c>
      <c r="K15" s="79">
        <f t="shared" si="85"/>
        <v>0</v>
      </c>
      <c r="L15" s="62">
        <f>AB15+AO15+BA15+BL15+BY15+CJ15+CU15+DF15+DQ15+EB15+EM15+EX15+FI15+FT15+GE15+GP15+HA15+HL15+HW15+IH15</f>
        <v>0</v>
      </c>
      <c r="M15" s="23">
        <f>AD15+AQ15+BC15+BN15+CA15+CL15+CW15+DH15+DS15+ED15+EO15+EZ15+FK15+FV15+GG15+GR15+HC15+HN15+HY15+IJ15</f>
        <v>0</v>
      </c>
      <c r="N15" s="27">
        <f t="shared" si="86"/>
        <v>0</v>
      </c>
      <c r="O15" s="78">
        <f>W15+AJ15+AV15+BG15+BT15+CE15+CP15+DA15+DL15+DW15+EH15+ES15+FD15+FO15+FZ15+GK15+GV15+HG15+HR15+IC15</f>
        <v>0</v>
      </c>
      <c r="P15" s="32"/>
      <c r="Q15" s="29"/>
      <c r="R15" s="29"/>
      <c r="S15" s="29"/>
      <c r="T15" s="29"/>
      <c r="U15" s="29"/>
      <c r="V15" s="29"/>
      <c r="W15" s="30"/>
      <c r="X15" s="30"/>
      <c r="Y15" s="30"/>
      <c r="Z15" s="30"/>
      <c r="AA15" s="31"/>
      <c r="AB15" s="28">
        <f t="shared" si="87"/>
        <v>0</v>
      </c>
      <c r="AC15" s="27">
        <f t="shared" si="88"/>
        <v>0</v>
      </c>
      <c r="AD15" s="23">
        <f t="shared" si="89"/>
        <v>0</v>
      </c>
      <c r="AE15" s="46">
        <f t="shared" si="90"/>
        <v>0</v>
      </c>
      <c r="AF15" s="32"/>
      <c r="AG15" s="29"/>
      <c r="AH15" s="29"/>
      <c r="AI15" s="29"/>
      <c r="AJ15" s="30"/>
      <c r="AK15" s="30"/>
      <c r="AL15" s="30"/>
      <c r="AM15" s="30"/>
      <c r="AN15" s="31"/>
      <c r="AO15" s="28">
        <f t="shared" si="91"/>
        <v>0</v>
      </c>
      <c r="AP15" s="27">
        <f t="shared" si="92"/>
        <v>0</v>
      </c>
      <c r="AQ15" s="23">
        <f t="shared" si="93"/>
        <v>0</v>
      </c>
      <c r="AR15" s="46">
        <f t="shared" si="94"/>
        <v>0</v>
      </c>
      <c r="AS15" s="32"/>
      <c r="AT15" s="29"/>
      <c r="AU15" s="29"/>
      <c r="AV15" s="30"/>
      <c r="AW15" s="30"/>
      <c r="AX15" s="30"/>
      <c r="AY15" s="30"/>
      <c r="AZ15" s="31"/>
      <c r="BA15" s="28">
        <f t="shared" si="95"/>
        <v>0</v>
      </c>
      <c r="BB15" s="27">
        <f t="shared" si="96"/>
        <v>0</v>
      </c>
      <c r="BC15" s="23">
        <f t="shared" si="97"/>
        <v>0</v>
      </c>
      <c r="BD15" s="46">
        <f t="shared" si="98"/>
        <v>0</v>
      </c>
      <c r="BE15" s="28"/>
      <c r="BF15" s="44"/>
      <c r="BG15" s="30"/>
      <c r="BH15" s="30"/>
      <c r="BI15" s="30"/>
      <c r="BJ15" s="30"/>
      <c r="BK15" s="30"/>
      <c r="BL15" s="62">
        <f t="shared" si="99"/>
        <v>0</v>
      </c>
      <c r="BM15" s="27">
        <f t="shared" si="100"/>
        <v>0</v>
      </c>
      <c r="BN15" s="23">
        <f t="shared" si="101"/>
        <v>0</v>
      </c>
      <c r="BO15" s="71">
        <f t="shared" si="102"/>
        <v>0</v>
      </c>
      <c r="BP15" s="29"/>
      <c r="BQ15" s="29"/>
      <c r="BR15" s="29"/>
      <c r="BS15" s="29"/>
      <c r="BT15" s="30"/>
      <c r="BU15" s="30"/>
      <c r="BV15" s="30"/>
      <c r="BW15" s="30"/>
      <c r="BX15" s="31"/>
      <c r="BY15" s="28">
        <f t="shared" si="103"/>
        <v>0</v>
      </c>
      <c r="BZ15" s="27">
        <f t="shared" si="104"/>
        <v>0</v>
      </c>
      <c r="CA15" s="23">
        <f t="shared" si="105"/>
        <v>0</v>
      </c>
      <c r="CB15" s="46">
        <f t="shared" si="106"/>
        <v>0</v>
      </c>
      <c r="CC15" s="32"/>
      <c r="CD15" s="29"/>
      <c r="CE15" s="30"/>
      <c r="CF15" s="30"/>
      <c r="CG15" s="30"/>
      <c r="CH15" s="30"/>
      <c r="CI15" s="31"/>
      <c r="CJ15" s="28">
        <f t="shared" si="107"/>
        <v>0</v>
      </c>
      <c r="CK15" s="27">
        <f t="shared" si="108"/>
        <v>0</v>
      </c>
      <c r="CL15" s="23">
        <f t="shared" si="109"/>
        <v>0</v>
      </c>
      <c r="CM15" s="46">
        <f t="shared" si="110"/>
        <v>0</v>
      </c>
      <c r="IL15" s="87"/>
      <c r="IM15"/>
      <c r="IN15"/>
      <c r="IQ15"/>
    </row>
    <row r="16" spans="1:251" s="4" customFormat="1" hidden="1" x14ac:dyDescent="0.25">
      <c r="A16" s="34"/>
      <c r="B16" s="65"/>
      <c r="C16" s="25"/>
      <c r="D16" s="26"/>
      <c r="E16" s="66"/>
      <c r="F16" s="66"/>
      <c r="G16" s="21" t="str">
        <f>IF(AND(OR($G$2="Y",$H$2="Y"),I16&lt;5,J16&lt;5),IF(AND(I16=#REF!,J16=#REF!),#REF!+1,1),"")</f>
        <v/>
      </c>
      <c r="H16" s="21" t="e">
        <f>IF(AND($H$2="Y",J16&gt;0,OR(AND(G16=1,#REF!=10),AND(G16=2,#REF!=20),AND(G16=3,#REF!=30),AND(G16=4,#REF!=40),AND(G16=5,#REF!=50),AND(G16=6,#REF!=60),AND(G16=7,#REF!=70),AND(G16=8,#REF!=80),AND(G16=9,#REF!=90),AND(G16=10,#REF!=100))),VLOOKUP(J16-1,SortLookup!$A$13:$B$16,2,FALSE),"")</f>
        <v>#REF!</v>
      </c>
      <c r="I16" s="35" t="str">
        <f>IF(ISNA(VLOOKUP(E16,SortLookup!$A$1:$B$5,2,FALSE))," ",VLOOKUP(E16,SortLookup!$A$1:$B$5,2,FALSE))</f>
        <v xml:space="preserve"> </v>
      </c>
      <c r="J16" s="22" t="str">
        <f>IF(ISNA(VLOOKUP(F16,SortLookup!$A$7:$B$11,2,FALSE))," ",VLOOKUP(F16,SortLookup!$A$7:$B$11,2,FALSE))</f>
        <v xml:space="preserve"> </v>
      </c>
      <c r="K16" s="79">
        <f>L16+M16+N16</f>
        <v>0</v>
      </c>
      <c r="L16" s="62">
        <f>AB16+AO16+BA16+BL16+BY16+CJ16+CU16+DF16+DQ16+EB16+EM16+EX16+FI16+FT16+GE16+GP16+HA16+HL16+HW16+IH16</f>
        <v>0</v>
      </c>
      <c r="M16" s="23">
        <f>AD16+AQ16+BC16+BN16+CA16+CL16+CW16+DH16+DS16+ED16+EO16+EZ16+FK16+FV16+GG16+GR16+HC16+HN16+HY16+IJ16</f>
        <v>0</v>
      </c>
      <c r="N16" s="27">
        <f>O16/2</f>
        <v>0</v>
      </c>
      <c r="O16" s="78">
        <f>W16+AJ16+AV16+BG16+BT16+CE16+CP16+DA16+DL16+DW16+EH16+ES16+FD16+FO16+FZ16+GK16+GV16+HG16+HR16+IC16</f>
        <v>0</v>
      </c>
      <c r="P16" s="32"/>
      <c r="Q16" s="29"/>
      <c r="R16" s="29"/>
      <c r="S16" s="29"/>
      <c r="T16" s="29"/>
      <c r="U16" s="29"/>
      <c r="V16" s="29"/>
      <c r="W16" s="30"/>
      <c r="X16" s="30"/>
      <c r="Y16" s="30"/>
      <c r="Z16" s="30"/>
      <c r="AA16" s="31"/>
      <c r="AB16" s="28">
        <f>P16+Q16+R16+S16+T16+U16+V16</f>
        <v>0</v>
      </c>
      <c r="AC16" s="27">
        <f>W16/2</f>
        <v>0</v>
      </c>
      <c r="AD16" s="23">
        <f>(X16*3)+(Y16*5)+(Z16*5)+(AA16*20)</f>
        <v>0</v>
      </c>
      <c r="AE16" s="46">
        <f>AB16+AC16+AD16</f>
        <v>0</v>
      </c>
      <c r="AF16" s="32"/>
      <c r="AG16" s="29"/>
      <c r="AH16" s="29"/>
      <c r="AI16" s="29"/>
      <c r="AJ16" s="30"/>
      <c r="AK16" s="30"/>
      <c r="AL16" s="30"/>
      <c r="AM16" s="30"/>
      <c r="AN16" s="31"/>
      <c r="AO16" s="28">
        <f>AF16+AG16+AH16+AI16</f>
        <v>0</v>
      </c>
      <c r="AP16" s="27">
        <f>AJ16/2</f>
        <v>0</v>
      </c>
      <c r="AQ16" s="23">
        <f>(AK16*3)+(AL16*5)+(AM16*5)+(AN16*20)</f>
        <v>0</v>
      </c>
      <c r="AR16" s="46">
        <f>AO16+AP16+AQ16</f>
        <v>0</v>
      </c>
      <c r="AS16" s="32"/>
      <c r="AT16" s="29"/>
      <c r="AU16" s="29"/>
      <c r="AV16" s="30"/>
      <c r="AW16" s="30"/>
      <c r="AX16" s="30"/>
      <c r="AY16" s="30"/>
      <c r="AZ16" s="31"/>
      <c r="BA16" s="28">
        <f>AS16+AT16+AU16</f>
        <v>0</v>
      </c>
      <c r="BB16" s="27">
        <f>AV16/2</f>
        <v>0</v>
      </c>
      <c r="BC16" s="23">
        <f>(AW16*3)+(AX16*5)+(AY16*5)+(AZ16*20)</f>
        <v>0</v>
      </c>
      <c r="BD16" s="46">
        <f>BA16+BB16+BC16</f>
        <v>0</v>
      </c>
      <c r="BE16" s="28"/>
      <c r="BF16" s="44"/>
      <c r="BG16" s="30"/>
      <c r="BH16" s="30"/>
      <c r="BI16" s="30"/>
      <c r="BJ16" s="30"/>
      <c r="BK16" s="30"/>
      <c r="BL16" s="62">
        <f>BE16+BF16</f>
        <v>0</v>
      </c>
      <c r="BM16" s="27">
        <f>BG16/2</f>
        <v>0</v>
      </c>
      <c r="BN16" s="23">
        <f>(BH16*3)+(BI16*5)+(BJ16*5)+(BK16*20)</f>
        <v>0</v>
      </c>
      <c r="BO16" s="71">
        <f>BL16+BM16+BN16</f>
        <v>0</v>
      </c>
      <c r="BP16" s="29"/>
      <c r="BQ16" s="29"/>
      <c r="BR16" s="29"/>
      <c r="BS16" s="29"/>
      <c r="BT16" s="30"/>
      <c r="BU16" s="30"/>
      <c r="BV16" s="30"/>
      <c r="BW16" s="30"/>
      <c r="BX16" s="31"/>
      <c r="BY16" s="28">
        <f>BP16+BQ16+BR16+BS16</f>
        <v>0</v>
      </c>
      <c r="BZ16" s="27">
        <f>BT16/2</f>
        <v>0</v>
      </c>
      <c r="CA16" s="23">
        <f>(BU16*3)+(BV16*5)+(BW16*5)+(BX16*20)</f>
        <v>0</v>
      </c>
      <c r="CB16" s="46">
        <f>BY16+BZ16+CA16</f>
        <v>0</v>
      </c>
      <c r="CC16" s="32"/>
      <c r="CD16" s="29"/>
      <c r="CE16" s="30"/>
      <c r="CF16" s="30"/>
      <c r="CG16" s="30"/>
      <c r="CH16" s="30"/>
      <c r="CI16" s="31"/>
      <c r="CJ16" s="28">
        <f>CC16+CD16</f>
        <v>0</v>
      </c>
      <c r="CK16" s="27">
        <f>CE16/2</f>
        <v>0</v>
      </c>
      <c r="CL16" s="23">
        <f>(CF16*3)+(CG16*5)+(CH16*5)+(CI16*20)</f>
        <v>0</v>
      </c>
      <c r="CM16" s="46">
        <f>CJ16+CK16+CL16</f>
        <v>0</v>
      </c>
      <c r="IL16" s="87"/>
      <c r="IM16"/>
      <c r="IN16"/>
      <c r="IQ16"/>
    </row>
    <row r="17" spans="1:248" s="4" customFormat="1" ht="13.8" hidden="1" thickBot="1" x14ac:dyDescent="0.3">
      <c r="A17" s="34"/>
      <c r="B17" s="25"/>
      <c r="C17" s="25"/>
      <c r="D17" s="26"/>
      <c r="E17" s="26"/>
      <c r="F17" s="26"/>
      <c r="G17" s="21" t="str">
        <f>IF(AND(OR($G$2="Y",$H$2="Y"),I17&lt;5,J17&lt;5),IF(AND(I17=I16,J17=J16),G16+1,1),"")</f>
        <v/>
      </c>
      <c r="H17" s="21" t="e">
        <f>IF(AND($H$2="Y",J17&gt;0,OR(AND(G17=1,#REF!=10),AND(G17=2,#REF!=20),AND(G17=3,#REF!=30),AND(G17=4,#REF!=40),AND(G17=5,#REF!=50),AND(G17=6,#REF!=60),AND(G17=7,#REF!=70),AND(G17=8,#REF!=80),AND(G17=9,G36=90),AND(G17=10,#REF!=100))),VLOOKUP(J17-1,SortLookup!$A$13:$B$16,2,FALSE),"")</f>
        <v>#REF!</v>
      </c>
      <c r="I17" s="35" t="str">
        <f>IF(ISNA(VLOOKUP(E17,SortLookup!$A$1:$B$5,2,FALSE))," ",VLOOKUP(E17,SortLookup!$A$1:$B$5,2,FALSE))</f>
        <v xml:space="preserve"> </v>
      </c>
      <c r="J17" s="22" t="str">
        <f>IF(ISNA(VLOOKUP(F17,SortLookup!$A$7:$B$11,2,FALSE))," ",VLOOKUP(F17,SortLookup!$A$7:$B$11,2,FALSE))</f>
        <v xml:space="preserve"> </v>
      </c>
      <c r="K17" s="79">
        <f>L17+M17+N17</f>
        <v>0</v>
      </c>
      <c r="L17" s="62">
        <f>AB17+AO17+BA17+BL17+BY17+CJ17+CU17+DF17+DQ17+EB17+EM17+EX17+FI17+FT17+GE17+GP17+HA17+HL17+HW17+IH17</f>
        <v>0</v>
      </c>
      <c r="M17" s="23">
        <f>AD17+AQ17+BC17+BN17+CA17+CL17+CW17+DH17+DS17+ED17+EO17+EZ17+FK17+FV17+GG17+GR17+HC17+HN17+HY17+IJ17</f>
        <v>0</v>
      </c>
      <c r="N17" s="27">
        <f>O17/2</f>
        <v>0</v>
      </c>
      <c r="O17" s="78">
        <f>W17+AJ17+AV17+BG17+BT17+CE17+CP17+DA17+DL17+DW17+EH17+ES17+FD17+FO17+FZ17+GK17+GV17+HG17+HR17+IC17</f>
        <v>0</v>
      </c>
      <c r="P17" s="32"/>
      <c r="Q17" s="29"/>
      <c r="R17" s="29"/>
      <c r="S17" s="29"/>
      <c r="T17" s="29"/>
      <c r="U17" s="29"/>
      <c r="V17" s="29"/>
      <c r="W17" s="30"/>
      <c r="X17" s="30"/>
      <c r="Y17" s="30"/>
      <c r="Z17" s="30"/>
      <c r="AA17" s="31"/>
      <c r="AB17" s="28">
        <f>P17+Q17+R17+S17+T17+U17+V17</f>
        <v>0</v>
      </c>
      <c r="AC17" s="27">
        <f>W17/2</f>
        <v>0</v>
      </c>
      <c r="AD17" s="23">
        <f>(X17*3)+(Y17*5)+(Z17*5)+(AA17*20)</f>
        <v>0</v>
      </c>
      <c r="AE17" s="46">
        <f>AB17+AC17+AD17</f>
        <v>0</v>
      </c>
      <c r="AF17" s="32"/>
      <c r="AG17" s="29"/>
      <c r="AH17" s="29"/>
      <c r="AI17" s="29"/>
      <c r="AJ17" s="30"/>
      <c r="AK17" s="30"/>
      <c r="AL17" s="30"/>
      <c r="AM17" s="30"/>
      <c r="AN17" s="31"/>
      <c r="AO17" s="28">
        <f>AF17+AG17+AH17+AI17</f>
        <v>0</v>
      </c>
      <c r="AP17" s="27">
        <f>AJ17/2</f>
        <v>0</v>
      </c>
      <c r="AQ17" s="23">
        <f>(AK17*3)+(AL17*5)+(AM17*5)+(AN17*20)</f>
        <v>0</v>
      </c>
      <c r="AR17" s="46">
        <f>AO17+AP17+AQ17</f>
        <v>0</v>
      </c>
      <c r="AS17" s="32"/>
      <c r="AT17" s="29"/>
      <c r="AU17" s="29"/>
      <c r="AV17" s="30"/>
      <c r="AW17" s="30"/>
      <c r="AX17" s="30"/>
      <c r="AY17" s="30"/>
      <c r="AZ17" s="31"/>
      <c r="BA17" s="28">
        <f>AS17+AT17+AU17</f>
        <v>0</v>
      </c>
      <c r="BB17" s="27">
        <f>AV17/2</f>
        <v>0</v>
      </c>
      <c r="BC17" s="23">
        <f>(AW17*3)+(AX17*5)+(AY17*5)+(AZ17*20)</f>
        <v>0</v>
      </c>
      <c r="BD17" s="46">
        <f>BA17+BB17+BC17</f>
        <v>0</v>
      </c>
      <c r="BE17" s="28"/>
      <c r="BF17" s="44"/>
      <c r="BG17" s="30"/>
      <c r="BH17" s="30"/>
      <c r="BI17" s="30"/>
      <c r="BJ17" s="30"/>
      <c r="BK17" s="30"/>
      <c r="BL17" s="62">
        <f>BE17+BF17</f>
        <v>0</v>
      </c>
      <c r="BM17" s="27">
        <f>BG17/2</f>
        <v>0</v>
      </c>
      <c r="BN17" s="23">
        <f>(BH17*3)+(BI17*5)+(BJ17*5)+(BK17*20)</f>
        <v>0</v>
      </c>
      <c r="BO17" s="71">
        <f>BL17+BM17+BN17</f>
        <v>0</v>
      </c>
      <c r="BP17" s="29"/>
      <c r="BQ17" s="29"/>
      <c r="BR17" s="29"/>
      <c r="BS17" s="29"/>
      <c r="BT17" s="30"/>
      <c r="BU17" s="30"/>
      <c r="BV17" s="30"/>
      <c r="BW17" s="30"/>
      <c r="BX17" s="31"/>
      <c r="BY17" s="28">
        <f>BP17+BQ17+BR17+BS17</f>
        <v>0</v>
      </c>
      <c r="BZ17" s="27">
        <f>BT17/2</f>
        <v>0</v>
      </c>
      <c r="CA17" s="23">
        <f>(BU17*3)+(BV17*5)+(BW17*5)+(BX17*20)</f>
        <v>0</v>
      </c>
      <c r="CB17" s="46">
        <f>BY17+BZ17+CA17</f>
        <v>0</v>
      </c>
      <c r="CC17" s="32"/>
      <c r="CD17" s="29"/>
      <c r="CE17" s="30"/>
      <c r="CF17" s="30"/>
      <c r="CG17" s="30"/>
      <c r="CH17" s="30"/>
      <c r="CI17" s="31"/>
      <c r="CJ17" s="28">
        <f>CC17+CD17</f>
        <v>0</v>
      </c>
      <c r="CK17" s="27">
        <f>CE17/2</f>
        <v>0</v>
      </c>
      <c r="CL17" s="23">
        <f>(CF17*3)+(CG17*5)+(CH17*5)+(CI17*20)</f>
        <v>0</v>
      </c>
      <c r="CM17" s="46">
        <f>CJ17+CK17+CL17</f>
        <v>0</v>
      </c>
      <c r="IL17" s="87"/>
      <c r="IM17"/>
      <c r="IN17"/>
    </row>
    <row r="18" spans="1:248" ht="13.8" thickTop="1" x14ac:dyDescent="0.25">
      <c r="A18" s="83"/>
      <c r="B18" s="82"/>
      <c r="C18" s="82"/>
      <c r="D18" s="84"/>
      <c r="E18" s="82"/>
      <c r="F18" s="82"/>
      <c r="G18" s="85"/>
      <c r="H18" s="85"/>
      <c r="I18" s="85"/>
      <c r="J18" s="85"/>
      <c r="K18" s="85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8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8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82"/>
      <c r="CF18" s="82"/>
      <c r="CG18" s="82"/>
      <c r="CH18" s="82"/>
      <c r="CI18" s="82"/>
      <c r="CJ18" s="82"/>
      <c r="CK18" s="82"/>
      <c r="CL18" s="82"/>
      <c r="CM18" s="82"/>
    </row>
    <row r="19" spans="1:248" x14ac:dyDescent="0.25">
      <c r="B19" s="68" t="s">
        <v>86</v>
      </c>
      <c r="D19" s="80"/>
      <c r="AE19" s="4"/>
    </row>
    <row r="20" spans="1:248" x14ac:dyDescent="0.25">
      <c r="B20" s="4" t="s">
        <v>105</v>
      </c>
      <c r="AE20" s="4"/>
    </row>
    <row r="21" spans="1:248" x14ac:dyDescent="0.25">
      <c r="B21" s="4" t="s">
        <v>106</v>
      </c>
      <c r="AE21" s="4"/>
    </row>
    <row r="22" spans="1:248" x14ac:dyDescent="0.25">
      <c r="B22" s="81" t="s">
        <v>93</v>
      </c>
      <c r="AE22" s="4"/>
    </row>
    <row r="23" spans="1:248" x14ac:dyDescent="0.25">
      <c r="AE23" s="4"/>
    </row>
    <row r="24" spans="1:248" x14ac:dyDescent="0.25">
      <c r="B24" s="81" t="s">
        <v>90</v>
      </c>
      <c r="AE24" s="4"/>
    </row>
    <row r="25" spans="1:248" x14ac:dyDescent="0.25">
      <c r="B25" s="81" t="s">
        <v>88</v>
      </c>
      <c r="AE25" s="4"/>
    </row>
    <row r="26" spans="1:248" x14ac:dyDescent="0.25">
      <c r="B26" s="81" t="s">
        <v>89</v>
      </c>
      <c r="AE26" s="4"/>
    </row>
    <row r="27" spans="1:248" x14ac:dyDescent="0.25">
      <c r="B27" s="81" t="s">
        <v>92</v>
      </c>
      <c r="AE27" s="4"/>
    </row>
    <row r="28" spans="1:248" x14ac:dyDescent="0.25">
      <c r="B28" s="81" t="s">
        <v>95</v>
      </c>
      <c r="AE28" s="4"/>
    </row>
    <row r="29" spans="1:248" x14ac:dyDescent="0.25">
      <c r="AE29" s="4"/>
    </row>
    <row r="30" spans="1:248" x14ac:dyDescent="0.25">
      <c r="AE30" s="4"/>
    </row>
    <row r="31" spans="1:248" x14ac:dyDescent="0.25">
      <c r="AE31" s="4"/>
    </row>
    <row r="32" spans="1:248" x14ac:dyDescent="0.25">
      <c r="AE32" s="4"/>
    </row>
    <row r="33" spans="31:37" x14ac:dyDescent="0.25">
      <c r="AE33" s="4"/>
      <c r="AK33" s="4"/>
    </row>
    <row r="34" spans="31:37" x14ac:dyDescent="0.25">
      <c r="AE34" s="4"/>
      <c r="AK34" s="4"/>
    </row>
    <row r="35" spans="31:37" x14ac:dyDescent="0.25">
      <c r="AE35" s="4"/>
    </row>
    <row r="36" spans="31:37" x14ac:dyDescent="0.25">
      <c r="AE36" s="4"/>
    </row>
    <row r="37" spans="31:37" x14ac:dyDescent="0.25">
      <c r="AE37" s="4"/>
    </row>
    <row r="38" spans="31:37" x14ac:dyDescent="0.25">
      <c r="AE38" s="4"/>
    </row>
    <row r="39" spans="31:37" x14ac:dyDescent="0.25">
      <c r="AE39" s="4"/>
    </row>
    <row r="40" spans="31:37" x14ac:dyDescent="0.25">
      <c r="AE40" s="4"/>
    </row>
    <row r="41" spans="31:37" x14ac:dyDescent="0.25">
      <c r="AE41" s="4"/>
    </row>
    <row r="42" spans="31:37" x14ac:dyDescent="0.25">
      <c r="AE42" s="4"/>
    </row>
    <row r="43" spans="31:37" x14ac:dyDescent="0.25">
      <c r="AE43" s="4"/>
    </row>
    <row r="44" spans="31:37" x14ac:dyDescent="0.25">
      <c r="AE44" s="4"/>
    </row>
    <row r="45" spans="31:37" x14ac:dyDescent="0.25">
      <c r="AE45" s="4"/>
    </row>
    <row r="46" spans="31:37" x14ac:dyDescent="0.25">
      <c r="AE46" s="4"/>
    </row>
    <row r="47" spans="31:37" x14ac:dyDescent="0.25">
      <c r="AE47" s="4"/>
    </row>
    <row r="48" spans="31:37" x14ac:dyDescent="0.25">
      <c r="AE48" s="4"/>
    </row>
    <row r="49" spans="31:31" x14ac:dyDescent="0.25">
      <c r="AE49" s="4"/>
    </row>
    <row r="50" spans="31:31" x14ac:dyDescent="0.25">
      <c r="AE50" s="4"/>
    </row>
    <row r="51" spans="31:31" x14ac:dyDescent="0.25">
      <c r="AE51" s="4"/>
    </row>
    <row r="52" spans="31:31" x14ac:dyDescent="0.25">
      <c r="AE52" s="4"/>
    </row>
    <row r="53" spans="31:31" x14ac:dyDescent="0.25">
      <c r="AE53" s="4"/>
    </row>
    <row r="54" spans="31:31" x14ac:dyDescent="0.25">
      <c r="AE54" s="4"/>
    </row>
    <row r="55" spans="31:31" x14ac:dyDescent="0.25">
      <c r="AE55" s="4"/>
    </row>
    <row r="56" spans="31:31" x14ac:dyDescent="0.25">
      <c r="AE56" s="4"/>
    </row>
    <row r="57" spans="31:31" x14ac:dyDescent="0.25">
      <c r="AE57" s="4"/>
    </row>
    <row r="58" spans="31:31" x14ac:dyDescent="0.25">
      <c r="AE58" s="4"/>
    </row>
    <row r="59" spans="31:31" x14ac:dyDescent="0.25">
      <c r="AE59" s="4"/>
    </row>
    <row r="60" spans="31:31" x14ac:dyDescent="0.25">
      <c r="AE60" s="4"/>
    </row>
    <row r="61" spans="31:31" x14ac:dyDescent="0.25">
      <c r="AE61" s="4"/>
    </row>
    <row r="62" spans="31:31" x14ac:dyDescent="0.25">
      <c r="AE62" s="4"/>
    </row>
    <row r="63" spans="31:31" x14ac:dyDescent="0.25">
      <c r="AE63" s="4"/>
    </row>
    <row r="64" spans="31:31" x14ac:dyDescent="0.25">
      <c r="AE64" s="4"/>
    </row>
    <row r="65" spans="31:31" x14ac:dyDescent="0.25">
      <c r="AE65" s="4"/>
    </row>
    <row r="66" spans="31:31" x14ac:dyDescent="0.25">
      <c r="AE66" s="4"/>
    </row>
    <row r="67" spans="31:31" x14ac:dyDescent="0.25">
      <c r="AE67" s="4"/>
    </row>
    <row r="68" spans="31:31" x14ac:dyDescent="0.25">
      <c r="AE68" s="4"/>
    </row>
    <row r="69" spans="31:31" x14ac:dyDescent="0.25">
      <c r="AE69" s="4"/>
    </row>
    <row r="70" spans="31:31" x14ac:dyDescent="0.25">
      <c r="AE70" s="4"/>
    </row>
    <row r="71" spans="31:31" x14ac:dyDescent="0.25">
      <c r="AE71" s="4"/>
    </row>
    <row r="72" spans="31:31" x14ac:dyDescent="0.25">
      <c r="AE72" s="4"/>
    </row>
    <row r="73" spans="31:31" x14ac:dyDescent="0.25">
      <c r="AE73" s="4"/>
    </row>
    <row r="74" spans="31:31" x14ac:dyDescent="0.25">
      <c r="AE74" s="4"/>
    </row>
    <row r="75" spans="31:31" x14ac:dyDescent="0.25">
      <c r="AE75" s="4"/>
    </row>
    <row r="76" spans="31:31" x14ac:dyDescent="0.25">
      <c r="AE76" s="4"/>
    </row>
    <row r="77" spans="31:31" x14ac:dyDescent="0.25">
      <c r="AE77" s="4"/>
    </row>
    <row r="78" spans="31:31" x14ac:dyDescent="0.25">
      <c r="AE78" s="4"/>
    </row>
    <row r="79" spans="31:31" x14ac:dyDescent="0.25">
      <c r="AE79" s="4"/>
    </row>
    <row r="80" spans="31:31" x14ac:dyDescent="0.25">
      <c r="AE80" s="4"/>
    </row>
    <row r="81" spans="31:31" x14ac:dyDescent="0.25">
      <c r="AE81" s="4"/>
    </row>
    <row r="82" spans="31:31" x14ac:dyDescent="0.25">
      <c r="AE82" s="4"/>
    </row>
    <row r="83" spans="31:31" x14ac:dyDescent="0.25">
      <c r="AE83" s="4"/>
    </row>
    <row r="84" spans="31:31" x14ac:dyDescent="0.25">
      <c r="AE84" s="4"/>
    </row>
  </sheetData>
  <sheetProtection sheet="1" objects="1" scenarios="1" selectLockedCells="1"/>
  <sortState ref="A3:IQ7">
    <sortCondition ref="E3:E7"/>
    <sortCondition ref="F3:F7"/>
    <sortCondition ref="K3:K7"/>
  </sortState>
  <customSheetViews>
    <customSheetView guid="{233156EF-6886-4018-8D35-72AEDB4F2C43}" showRuler="0">
      <pane xSplit="10" ySplit="4" topLeftCell="K5" activePane="bottomRight" state="frozenSplit"/>
      <selection pane="bottomRight" activeCell="B5" sqref="B5"/>
      <pageMargins left="0.75" right="0.75" top="1" bottom="1" header="0.5" footer="0.5"/>
      <pageSetup orientation="portrait" horizontalDpi="300" verticalDpi="300" r:id="rId1"/>
      <headerFooter alignWithMargins="0"/>
    </customSheetView>
    <customSheetView guid="{1229FF16-6ED5-4DBA-B9FE-D3EE84024C57}" showRuler="0">
      <pane xSplit="6" ySplit="2" topLeftCell="G3" activePane="bottomRight" state="frozenSplit"/>
      <selection pane="bottomRight" activeCell="A53" sqref="A53"/>
      <rowBreaks count="1" manualBreakCount="1">
        <brk id="41" max="244" man="1"/>
      </rowBreaks>
      <colBreaks count="11" manualBreakCount="11">
        <brk id="15" max="51" man="1"/>
        <brk id="31" max="51" man="1"/>
        <brk id="44" max="51" man="1"/>
        <brk id="68" max="51" man="1"/>
        <brk id="91" max="51" man="1"/>
        <brk id="113" max="51" man="1"/>
        <brk id="135" max="51" man="1"/>
        <brk id="157" max="51" man="1"/>
        <brk id="179" max="51" man="1"/>
        <brk id="201" max="51" man="1"/>
        <brk id="223" max="51" man="1"/>
      </colBreaks>
      <pageMargins left="0.25" right="0.25" top="0.5" bottom="0.25" header="0.25" footer="0"/>
      <printOptions gridLines="1"/>
      <pageSetup paperSize="5" fitToWidth="12" fitToHeight="2" pageOrder="overThenDown" orientation="landscape" blackAndWhite="1" horizontalDpi="300" verticalDpi="300" r:id="rId2"/>
      <headerFooter alignWithMargins="0">
        <oddHeader>Page &amp;P&amp;RIDPA Match Scoring Spreadsheet (X-Large)</oddHeader>
      </headerFooter>
    </customSheetView>
  </customSheetViews>
  <mergeCells count="23">
    <mergeCell ref="A1:F1"/>
    <mergeCell ref="DU1:EE1"/>
    <mergeCell ref="AF1:AR1"/>
    <mergeCell ref="I1:J1"/>
    <mergeCell ref="K1:O1"/>
    <mergeCell ref="P1:AE1"/>
    <mergeCell ref="DJ1:DT1"/>
    <mergeCell ref="GT1:HD1"/>
    <mergeCell ref="HE1:HO1"/>
    <mergeCell ref="AS1:BD1"/>
    <mergeCell ref="IA1:IK1"/>
    <mergeCell ref="HP1:HZ1"/>
    <mergeCell ref="GI1:GS1"/>
    <mergeCell ref="FM1:FW1"/>
    <mergeCell ref="FX1:GH1"/>
    <mergeCell ref="BE1:BO1"/>
    <mergeCell ref="BP1:CB1"/>
    <mergeCell ref="EQ1:FA1"/>
    <mergeCell ref="FB1:FL1"/>
    <mergeCell ref="EF1:EP1"/>
    <mergeCell ref="CC1:CM1"/>
    <mergeCell ref="CN1:CX1"/>
    <mergeCell ref="CY1:DI1"/>
  </mergeCells>
  <phoneticPr fontId="1" type="noConversion"/>
  <printOptions gridLines="1"/>
  <pageMargins left="0.25" right="0.25" top="0.5" bottom="0.25" header="0.25" footer="0"/>
  <pageSetup paperSize="5" fitToWidth="12" fitToHeight="2" pageOrder="overThenDown" orientation="landscape" blackAndWhite="1" horizontalDpi="300" verticalDpi="300" r:id="rId3"/>
  <headerFooter alignWithMargins="0">
    <oddHeader>Page &amp;P&amp;RIDPA Match Scoring Spreadsheet (X-Large)</oddHeader>
  </headerFooter>
  <colBreaks count="11" manualBreakCount="11">
    <brk id="15" max="1048575" man="1"/>
    <brk id="31" max="1048575" man="1"/>
    <brk id="44" max="1048575" man="1"/>
    <brk id="67" max="1048575" man="1"/>
    <brk id="91" max="1048575" man="1"/>
    <brk id="113" max="1048575" man="1"/>
    <brk id="135" max="1048575" man="1"/>
    <brk id="157" max="1048575" man="1"/>
    <brk id="179" max="1048575" man="1"/>
    <brk id="201" max="1048575" man="1"/>
    <brk id="223" max="1048575" man="1"/>
  </colBreaks>
  <webPublishItems count="3">
    <webPublishItem id="2499" divId="121013CC_2499" sourceType="sheet" destinationFile="F:\personal\IDPA\FRIDPA_Archive13\FRIDPA\MatchResults\2012\Page.htm"/>
    <webPublishItem id="16419" divId="070310CC_16419" sourceType="printArea" destinationFile="F:\personal\IDPA\FRIDPA_Archive13\FRIDPA\MatchResults\2012\121013CC.htm"/>
    <webPublishItem id="2498" divId="070310CC_2498" sourceType="range" sourceRef="A2:BO2" destinationFile="C:\Documents and Settings\Mick\My Documents\personal\IDPA\FRIDPA_ARCHIVE4\MatchResults\2007\070310cc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"/>
  <sheetViews>
    <sheetView workbookViewId="0">
      <selection activeCell="A19" sqref="A19"/>
    </sheetView>
  </sheetViews>
  <sheetFormatPr defaultRowHeight="13.2" x14ac:dyDescent="0.25"/>
  <cols>
    <col min="1" max="1" width="4.88671875" bestFit="1" customWidth="1"/>
    <col min="2" max="2" width="4.5546875" bestFit="1" customWidth="1"/>
    <col min="3" max="3" width="113.109375" bestFit="1" customWidth="1"/>
  </cols>
  <sheetData>
    <row r="1" spans="1:3" x14ac:dyDescent="0.25">
      <c r="A1" s="7" t="s">
        <v>13</v>
      </c>
      <c r="B1" s="10">
        <v>0</v>
      </c>
      <c r="C1" s="8" t="s">
        <v>24</v>
      </c>
    </row>
    <row r="2" spans="1:3" x14ac:dyDescent="0.25">
      <c r="A2" s="7" t="s">
        <v>14</v>
      </c>
      <c r="B2" s="10">
        <v>1</v>
      </c>
      <c r="C2" s="9" t="s">
        <v>26</v>
      </c>
    </row>
    <row r="3" spans="1:3" x14ac:dyDescent="0.25">
      <c r="A3" s="7" t="s">
        <v>15</v>
      </c>
      <c r="B3" s="10">
        <v>2</v>
      </c>
      <c r="C3" s="9" t="s">
        <v>27</v>
      </c>
    </row>
    <row r="4" spans="1:3" x14ac:dyDescent="0.25">
      <c r="A4" s="7" t="s">
        <v>78</v>
      </c>
      <c r="B4" s="10">
        <v>3</v>
      </c>
      <c r="C4" s="9" t="s">
        <v>22</v>
      </c>
    </row>
    <row r="5" spans="1:3" x14ac:dyDescent="0.25">
      <c r="A5" s="7" t="s">
        <v>16</v>
      </c>
      <c r="B5" s="10">
        <v>4</v>
      </c>
      <c r="C5" s="9" t="s">
        <v>23</v>
      </c>
    </row>
    <row r="6" spans="1:3" x14ac:dyDescent="0.25">
      <c r="A6" s="7"/>
      <c r="B6" s="10"/>
    </row>
    <row r="7" spans="1:3" x14ac:dyDescent="0.25">
      <c r="A7" s="7" t="s">
        <v>17</v>
      </c>
      <c r="B7" s="10">
        <v>0</v>
      </c>
      <c r="C7" s="9" t="s">
        <v>25</v>
      </c>
    </row>
    <row r="8" spans="1:3" x14ac:dyDescent="0.25">
      <c r="A8" s="7" t="s">
        <v>18</v>
      </c>
      <c r="B8" s="10">
        <v>1</v>
      </c>
      <c r="C8" s="9"/>
    </row>
    <row r="9" spans="1:3" x14ac:dyDescent="0.25">
      <c r="A9" s="7" t="s">
        <v>19</v>
      </c>
      <c r="B9" s="10">
        <v>2</v>
      </c>
    </row>
    <row r="10" spans="1:3" x14ac:dyDescent="0.25">
      <c r="A10" s="7" t="s">
        <v>20</v>
      </c>
      <c r="B10" s="10">
        <v>3</v>
      </c>
      <c r="C10" s="9"/>
    </row>
    <row r="11" spans="1:3" x14ac:dyDescent="0.25">
      <c r="A11" s="7" t="s">
        <v>21</v>
      </c>
      <c r="B11" s="10">
        <v>4</v>
      </c>
      <c r="C11" s="9"/>
    </row>
    <row r="13" spans="1:3" x14ac:dyDescent="0.25">
      <c r="A13" s="11">
        <v>0</v>
      </c>
      <c r="B13" s="7" t="s">
        <v>17</v>
      </c>
      <c r="C13" s="9" t="s">
        <v>44</v>
      </c>
    </row>
    <row r="14" spans="1:3" x14ac:dyDescent="0.25">
      <c r="A14" s="11">
        <v>1</v>
      </c>
      <c r="B14" s="7" t="s">
        <v>18</v>
      </c>
      <c r="C14" s="9"/>
    </row>
    <row r="15" spans="1:3" x14ac:dyDescent="0.25">
      <c r="A15" s="11">
        <v>2</v>
      </c>
      <c r="B15" s="7" t="s">
        <v>19</v>
      </c>
      <c r="C15" s="9"/>
    </row>
    <row r="16" spans="1:3" x14ac:dyDescent="0.25">
      <c r="A16" s="11">
        <v>3</v>
      </c>
      <c r="B16" s="7" t="s">
        <v>20</v>
      </c>
      <c r="C16" s="9"/>
    </row>
    <row r="17" spans="1:3" x14ac:dyDescent="0.25">
      <c r="A17" s="11">
        <v>4</v>
      </c>
      <c r="B17" t="s">
        <v>50</v>
      </c>
      <c r="C17" t="s">
        <v>51</v>
      </c>
    </row>
  </sheetData>
  <sheetProtection sheet="1" objects="1" scenarios="1" selectLockedCells="1"/>
  <customSheetViews>
    <customSheetView guid="{1229FF16-6ED5-4DBA-B9FE-D3EE84024C57}" showRuler="0">
      <selection activeCell="A19" sqref="A19"/>
      <pageMargins left="0.75" right="0.75" top="1" bottom="1" header="0.5" footer="0.5"/>
      <headerFooter alignWithMargins="0"/>
    </customSheetView>
  </customSheetViews>
  <phoneticPr fontId="1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6"/>
  <sheetViews>
    <sheetView workbookViewId="0">
      <selection activeCell="A33" sqref="A33"/>
    </sheetView>
  </sheetViews>
  <sheetFormatPr defaultRowHeight="13.2" x14ac:dyDescent="0.25"/>
  <cols>
    <col min="1" max="1" width="125.6640625" customWidth="1"/>
  </cols>
  <sheetData>
    <row r="1" spans="1:1" s="14" customFormat="1" x14ac:dyDescent="0.25">
      <c r="A1" s="16" t="s">
        <v>79</v>
      </c>
    </row>
    <row r="2" spans="1:1" s="14" customFormat="1" x14ac:dyDescent="0.25">
      <c r="A2" s="15"/>
    </row>
    <row r="3" spans="1:1" s="14" customFormat="1" x14ac:dyDescent="0.25">
      <c r="A3" s="15"/>
    </row>
    <row r="4" spans="1:1" s="14" customFormat="1" x14ac:dyDescent="0.25">
      <c r="A4" s="16" t="s">
        <v>53</v>
      </c>
    </row>
    <row r="5" spans="1:1" s="14" customFormat="1" x14ac:dyDescent="0.25">
      <c r="A5" s="15" t="s">
        <v>54</v>
      </c>
    </row>
    <row r="6" spans="1:1" s="14" customFormat="1" ht="12.75" customHeight="1" x14ac:dyDescent="0.25">
      <c r="A6" s="15"/>
    </row>
    <row r="7" spans="1:1" x14ac:dyDescent="0.25">
      <c r="A7" s="15" t="s">
        <v>55</v>
      </c>
    </row>
    <row r="8" spans="1:1" x14ac:dyDescent="0.25">
      <c r="A8" s="15" t="s">
        <v>56</v>
      </c>
    </row>
    <row r="9" spans="1:1" x14ac:dyDescent="0.25">
      <c r="A9" s="15" t="s">
        <v>57</v>
      </c>
    </row>
    <row r="10" spans="1:1" x14ac:dyDescent="0.25">
      <c r="A10" s="15" t="s">
        <v>58</v>
      </c>
    </row>
    <row r="11" spans="1:1" x14ac:dyDescent="0.25">
      <c r="A11" s="15" t="s">
        <v>59</v>
      </c>
    </row>
    <row r="12" spans="1:1" x14ac:dyDescent="0.25">
      <c r="A12" s="15" t="s">
        <v>60</v>
      </c>
    </row>
    <row r="13" spans="1:1" x14ac:dyDescent="0.25">
      <c r="A13" s="15" t="s">
        <v>61</v>
      </c>
    </row>
    <row r="14" spans="1:1" x14ac:dyDescent="0.25">
      <c r="A14" s="15" t="s">
        <v>62</v>
      </c>
    </row>
    <row r="15" spans="1:1" x14ac:dyDescent="0.25">
      <c r="A15" s="15"/>
    </row>
    <row r="16" spans="1:1" ht="27" customHeight="1" x14ac:dyDescent="0.25">
      <c r="A16" s="15" t="s">
        <v>67</v>
      </c>
    </row>
    <row r="17" spans="1:1" x14ac:dyDescent="0.25">
      <c r="A17" s="15"/>
    </row>
    <row r="18" spans="1:1" x14ac:dyDescent="0.25">
      <c r="A18" s="15"/>
    </row>
    <row r="19" spans="1:1" ht="26.4" x14ac:dyDescent="0.25">
      <c r="A19" s="17" t="s">
        <v>76</v>
      </c>
    </row>
    <row r="20" spans="1:1" x14ac:dyDescent="0.25">
      <c r="A20" s="17"/>
    </row>
    <row r="21" spans="1:1" x14ac:dyDescent="0.25">
      <c r="A21" s="14"/>
    </row>
    <row r="22" spans="1:1" x14ac:dyDescent="0.25">
      <c r="A22" s="18" t="s">
        <v>68</v>
      </c>
    </row>
    <row r="23" spans="1:1" x14ac:dyDescent="0.25">
      <c r="A23" s="15" t="s">
        <v>55</v>
      </c>
    </row>
    <row r="24" spans="1:1" x14ac:dyDescent="0.25">
      <c r="A24" s="14" t="s">
        <v>69</v>
      </c>
    </row>
    <row r="25" spans="1:1" x14ac:dyDescent="0.25">
      <c r="A25" s="14" t="s">
        <v>75</v>
      </c>
    </row>
    <row r="26" spans="1:1" x14ac:dyDescent="0.25">
      <c r="A26" s="14" t="s">
        <v>70</v>
      </c>
    </row>
    <row r="27" spans="1:1" x14ac:dyDescent="0.25">
      <c r="A27" s="14" t="s">
        <v>71</v>
      </c>
    </row>
    <row r="28" spans="1:1" x14ac:dyDescent="0.25">
      <c r="A28" s="14" t="s">
        <v>72</v>
      </c>
    </row>
    <row r="29" spans="1:1" x14ac:dyDescent="0.25">
      <c r="A29" s="14" t="s">
        <v>77</v>
      </c>
    </row>
    <row r="30" spans="1:1" x14ac:dyDescent="0.25">
      <c r="A30" s="14" t="s">
        <v>73</v>
      </c>
    </row>
    <row r="31" spans="1:1" x14ac:dyDescent="0.25">
      <c r="A31" s="14" t="s">
        <v>74</v>
      </c>
    </row>
    <row r="32" spans="1:1" x14ac:dyDescent="0.25">
      <c r="A32" s="14"/>
    </row>
    <row r="33" spans="1:1" x14ac:dyDescent="0.25">
      <c r="A33" s="14"/>
    </row>
    <row r="34" spans="1:1" x14ac:dyDescent="0.25">
      <c r="A34" s="14"/>
    </row>
    <row r="35" spans="1:1" x14ac:dyDescent="0.25">
      <c r="A35" s="14"/>
    </row>
    <row r="36" spans="1:1" x14ac:dyDescent="0.25">
      <c r="A36" s="14"/>
    </row>
  </sheetData>
  <sheetProtection sheet="1" objects="1" scenarios="1"/>
  <customSheetViews>
    <customSheetView guid="{1229FF16-6ED5-4DBA-B9FE-D3EE84024C57}" showRuler="0">
      <selection activeCell="A33" sqref="A33"/>
      <pageMargins left="0.75" right="0.75" top="1" bottom="1" header="0.5" footer="0.5"/>
      <pageSetup orientation="portrait" horizontalDpi="300" verticalDpi="300" r:id="rId1"/>
      <headerFooter alignWithMargins="0"/>
    </customSheetView>
  </customSheetViews>
  <phoneticPr fontId="1" type="noConversion"/>
  <pageMargins left="0.75" right="0.75" top="1" bottom="1" header="0.5" footer="0.5"/>
  <pageSetup orientation="portrait" horizontalDpi="300" verticalDpi="3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Scoresheet</vt:lpstr>
      <vt:lpstr>Sheet1</vt:lpstr>
      <vt:lpstr>SortLookup</vt:lpstr>
      <vt:lpstr>Help</vt:lpstr>
      <vt:lpstr>Scoresheet!Print_Area</vt:lpstr>
      <vt:lpstr>Scoresheet!Print_Titles</vt:lpstr>
    </vt:vector>
  </TitlesOfParts>
  <Company>Collin County IDPA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FRIDPA 13-April-2013 Match Scoring Spreadsheet</dc:title>
  <dc:subject>Updated Jan 05, 2005</dc:subject>
  <dc:creator>James D. Morgan</dc:creator>
  <dc:description>Free for use by all IDPA clubs. Tested, but use at your own risk. Info at http://www.ccidpa.org/scoring/spreadsheets.html</dc:description>
  <cp:lastModifiedBy>Mick</cp:lastModifiedBy>
  <cp:revision>1</cp:revision>
  <cp:lastPrinted>2014-01-21T22:33:36Z</cp:lastPrinted>
  <dcterms:created xsi:type="dcterms:W3CDTF">2001-08-02T04:21:03Z</dcterms:created>
  <dcterms:modified xsi:type="dcterms:W3CDTF">2017-04-17T15:44:43Z</dcterms:modified>
</cp:coreProperties>
</file>